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ku36808\Desktop\Verejné obstarávanie\Doplnková cykloturistická infraštruktúra – prístrešok pre cyklistov Hrubov\"/>
    </mc:Choice>
  </mc:AlternateContent>
  <bookViews>
    <workbookView xWindow="0" yWindow="0" windowWidth="28800" windowHeight="12435" activeTab="1"/>
  </bookViews>
  <sheets>
    <sheet name="Rekapitulácia stavby" sheetId="1" r:id="rId1"/>
    <sheet name="01 - Prístrešok pre cykli..." sheetId="2" r:id="rId2"/>
  </sheets>
  <definedNames>
    <definedName name="_xlnm._FilterDatabase" localSheetId="1" hidden="1">'01 - Prístrešok pre cykli...'!$C$128:$K$326</definedName>
    <definedName name="_xlnm.Print_Titles" localSheetId="1">'01 - Prístrešok pre cykli...'!$128:$128</definedName>
    <definedName name="_xlnm.Print_Titles" localSheetId="0">'Rekapitulácia stavby'!$92:$92</definedName>
    <definedName name="_xlnm.Print_Area" localSheetId="1">'01 - Prístrešok pre cykli...'!$C$4:$J$76,'01 - Prístrešok pre cykli...'!$C$82:$J$110,'01 - Prístrešok pre cykli...'!$C$116:$J$326</definedName>
    <definedName name="_xlnm.Print_Area" localSheetId="0">'Rekapitulácia stavby'!$D$4:$AO$76,'Rekapitulácia stavby'!$C$82:$AQ$96</definedName>
  </definedNames>
  <calcPr calcId="181029"/>
</workbook>
</file>

<file path=xl/calcChain.xml><?xml version="1.0" encoding="utf-8"?>
<calcChain xmlns="http://schemas.openxmlformats.org/spreadsheetml/2006/main">
  <c r="J37" i="2" l="1"/>
  <c r="J36" i="2"/>
  <c r="AY95" i="1"/>
  <c r="J35" i="2"/>
  <c r="AX95" i="1"/>
  <c r="BI319" i="2"/>
  <c r="BH319" i="2"/>
  <c r="BG319" i="2"/>
  <c r="BE319" i="2"/>
  <c r="T319" i="2"/>
  <c r="R319" i="2"/>
  <c r="P319" i="2"/>
  <c r="BI314" i="2"/>
  <c r="BH314" i="2"/>
  <c r="BG314" i="2"/>
  <c r="BE314" i="2"/>
  <c r="T314" i="2"/>
  <c r="R314" i="2"/>
  <c r="P314" i="2"/>
  <c r="BI311" i="2"/>
  <c r="BH311" i="2"/>
  <c r="BG311" i="2"/>
  <c r="BE311" i="2"/>
  <c r="T311" i="2"/>
  <c r="R311" i="2"/>
  <c r="P311" i="2"/>
  <c r="BI308" i="2"/>
  <c r="BH308" i="2"/>
  <c r="BG308" i="2"/>
  <c r="BE308" i="2"/>
  <c r="T308" i="2"/>
  <c r="R308" i="2"/>
  <c r="P308" i="2"/>
  <c r="BI305" i="2"/>
  <c r="BH305" i="2"/>
  <c r="BG305" i="2"/>
  <c r="BE305" i="2"/>
  <c r="T305" i="2"/>
  <c r="R305" i="2"/>
  <c r="P305" i="2"/>
  <c r="BI303" i="2"/>
  <c r="BH303" i="2"/>
  <c r="BG303" i="2"/>
  <c r="BE303" i="2"/>
  <c r="T303" i="2"/>
  <c r="R303" i="2"/>
  <c r="P303" i="2"/>
  <c r="BI300" i="2"/>
  <c r="BH300" i="2"/>
  <c r="BG300" i="2"/>
  <c r="BE300" i="2"/>
  <c r="T300" i="2"/>
  <c r="R300" i="2"/>
  <c r="P300" i="2"/>
  <c r="BI298" i="2"/>
  <c r="BH298" i="2"/>
  <c r="BG298" i="2"/>
  <c r="BE298" i="2"/>
  <c r="T298" i="2"/>
  <c r="R298" i="2"/>
  <c r="P298" i="2"/>
  <c r="BI295" i="2"/>
  <c r="BH295" i="2"/>
  <c r="BG295" i="2"/>
  <c r="BE295" i="2"/>
  <c r="T295" i="2"/>
  <c r="R295" i="2"/>
  <c r="P295" i="2"/>
  <c r="BI293" i="2"/>
  <c r="BH293" i="2"/>
  <c r="BG293" i="2"/>
  <c r="BE293" i="2"/>
  <c r="T293" i="2"/>
  <c r="R293" i="2"/>
  <c r="P293" i="2"/>
  <c r="BI291" i="2"/>
  <c r="BH291" i="2"/>
  <c r="BG291" i="2"/>
  <c r="BE291" i="2"/>
  <c r="T291" i="2"/>
  <c r="R291" i="2"/>
  <c r="P291" i="2"/>
  <c r="BI288" i="2"/>
  <c r="BH288" i="2"/>
  <c r="BG288" i="2"/>
  <c r="BE288" i="2"/>
  <c r="T288" i="2"/>
  <c r="R288" i="2"/>
  <c r="P288" i="2"/>
  <c r="BI286" i="2"/>
  <c r="BH286" i="2"/>
  <c r="BG286" i="2"/>
  <c r="BE286" i="2"/>
  <c r="T286" i="2"/>
  <c r="R286" i="2"/>
  <c r="P286" i="2"/>
  <c r="BI284" i="2"/>
  <c r="BH284" i="2"/>
  <c r="BG284" i="2"/>
  <c r="BE284" i="2"/>
  <c r="T284" i="2"/>
  <c r="R284" i="2"/>
  <c r="P284" i="2"/>
  <c r="BI282" i="2"/>
  <c r="BH282" i="2"/>
  <c r="BG282" i="2"/>
  <c r="BE282" i="2"/>
  <c r="T282" i="2"/>
  <c r="R282" i="2"/>
  <c r="P282" i="2"/>
  <c r="BI280" i="2"/>
  <c r="BH280" i="2"/>
  <c r="BG280" i="2"/>
  <c r="BE280" i="2"/>
  <c r="T280" i="2"/>
  <c r="R280" i="2"/>
  <c r="P280" i="2"/>
  <c r="BI277" i="2"/>
  <c r="BH277" i="2"/>
  <c r="BG277" i="2"/>
  <c r="BE277" i="2"/>
  <c r="T277" i="2"/>
  <c r="R277" i="2"/>
  <c r="P277" i="2"/>
  <c r="BI274" i="2"/>
  <c r="BH274" i="2"/>
  <c r="BG274" i="2"/>
  <c r="BE274" i="2"/>
  <c r="T274" i="2"/>
  <c r="R274" i="2"/>
  <c r="P274" i="2"/>
  <c r="BI272" i="2"/>
  <c r="BH272" i="2"/>
  <c r="BG272" i="2"/>
  <c r="BE272" i="2"/>
  <c r="T272" i="2"/>
  <c r="R272" i="2"/>
  <c r="P272" i="2"/>
  <c r="BI270" i="2"/>
  <c r="BH270" i="2"/>
  <c r="BG270" i="2"/>
  <c r="BE270" i="2"/>
  <c r="T270" i="2"/>
  <c r="R270" i="2"/>
  <c r="P270" i="2"/>
  <c r="BI268" i="2"/>
  <c r="BH268" i="2"/>
  <c r="BG268" i="2"/>
  <c r="BE268" i="2"/>
  <c r="T268" i="2"/>
  <c r="R268" i="2"/>
  <c r="P268" i="2"/>
  <c r="BI265" i="2"/>
  <c r="BH265" i="2"/>
  <c r="BG265" i="2"/>
  <c r="BE265" i="2"/>
  <c r="T265" i="2"/>
  <c r="R265" i="2"/>
  <c r="P265" i="2"/>
  <c r="BI263" i="2"/>
  <c r="BH263" i="2"/>
  <c r="BG263" i="2"/>
  <c r="BE263" i="2"/>
  <c r="T263" i="2"/>
  <c r="R263" i="2"/>
  <c r="P263" i="2"/>
  <c r="BI260" i="2"/>
  <c r="BH260" i="2"/>
  <c r="BG260" i="2"/>
  <c r="BE260" i="2"/>
  <c r="T260" i="2"/>
  <c r="R260" i="2"/>
  <c r="P260" i="2"/>
  <c r="BI258" i="2"/>
  <c r="BH258" i="2"/>
  <c r="BG258" i="2"/>
  <c r="BE258" i="2"/>
  <c r="T258" i="2"/>
  <c r="R258" i="2"/>
  <c r="P258" i="2"/>
  <c r="BI255" i="2"/>
  <c r="BH255" i="2"/>
  <c r="BG255" i="2"/>
  <c r="BE255" i="2"/>
  <c r="T255" i="2"/>
  <c r="R255" i="2"/>
  <c r="P255" i="2"/>
  <c r="BI252" i="2"/>
  <c r="BH252" i="2"/>
  <c r="BG252" i="2"/>
  <c r="BE252" i="2"/>
  <c r="T252" i="2"/>
  <c r="R252" i="2"/>
  <c r="P252" i="2"/>
  <c r="BI249" i="2"/>
  <c r="BH249" i="2"/>
  <c r="BG249" i="2"/>
  <c r="BE249" i="2"/>
  <c r="T249" i="2"/>
  <c r="R249" i="2"/>
  <c r="P249" i="2"/>
  <c r="BI246" i="2"/>
  <c r="BH246" i="2"/>
  <c r="BG246" i="2"/>
  <c r="BE246" i="2"/>
  <c r="T246" i="2"/>
  <c r="R246" i="2"/>
  <c r="P246" i="2"/>
  <c r="BI243" i="2"/>
  <c r="BH243" i="2"/>
  <c r="BG243" i="2"/>
  <c r="BE243" i="2"/>
  <c r="T243" i="2"/>
  <c r="R243" i="2"/>
  <c r="P243" i="2"/>
  <c r="BI241" i="2"/>
  <c r="BH241" i="2"/>
  <c r="BG241" i="2"/>
  <c r="BE241" i="2"/>
  <c r="T241" i="2"/>
  <c r="R241" i="2"/>
  <c r="P241" i="2"/>
  <c r="BI238" i="2"/>
  <c r="BH238" i="2"/>
  <c r="BG238" i="2"/>
  <c r="BE238" i="2"/>
  <c r="T238" i="2"/>
  <c r="R238" i="2"/>
  <c r="P238" i="2"/>
  <c r="BI236" i="2"/>
  <c r="BH236" i="2"/>
  <c r="BG236" i="2"/>
  <c r="BE236" i="2"/>
  <c r="T236" i="2"/>
  <c r="R236" i="2"/>
  <c r="P236" i="2"/>
  <c r="BI234" i="2"/>
  <c r="BH234" i="2"/>
  <c r="BG234" i="2"/>
  <c r="BE234" i="2"/>
  <c r="T234" i="2"/>
  <c r="R234" i="2"/>
  <c r="P234" i="2"/>
  <c r="BI231" i="2"/>
  <c r="BH231" i="2"/>
  <c r="BG231" i="2"/>
  <c r="BE231" i="2"/>
  <c r="T231" i="2"/>
  <c r="R231" i="2"/>
  <c r="P231" i="2"/>
  <c r="BI228" i="2"/>
  <c r="BH228" i="2"/>
  <c r="BG228" i="2"/>
  <c r="BE228" i="2"/>
  <c r="T228" i="2"/>
  <c r="R228" i="2"/>
  <c r="P228" i="2"/>
  <c r="BI225" i="2"/>
  <c r="BH225" i="2"/>
  <c r="BG225" i="2"/>
  <c r="BE225" i="2"/>
  <c r="T225" i="2"/>
  <c r="R225" i="2"/>
  <c r="P225" i="2"/>
  <c r="BI220" i="2"/>
  <c r="BH220" i="2"/>
  <c r="BG220" i="2"/>
  <c r="BE220" i="2"/>
  <c r="T220" i="2"/>
  <c r="R220" i="2"/>
  <c r="P220" i="2"/>
  <c r="BI218" i="2"/>
  <c r="BH218" i="2"/>
  <c r="BG218" i="2"/>
  <c r="BE218" i="2"/>
  <c r="T218" i="2"/>
  <c r="R218" i="2"/>
  <c r="P218" i="2"/>
  <c r="BI216" i="2"/>
  <c r="BH216" i="2"/>
  <c r="BG216" i="2"/>
  <c r="BE216" i="2"/>
  <c r="T216" i="2"/>
  <c r="R216" i="2"/>
  <c r="P216" i="2"/>
  <c r="BI214" i="2"/>
  <c r="BH214" i="2"/>
  <c r="BG214" i="2"/>
  <c r="BE214" i="2"/>
  <c r="T214" i="2"/>
  <c r="R214" i="2"/>
  <c r="P214" i="2"/>
  <c r="BI211" i="2"/>
  <c r="BH211" i="2"/>
  <c r="BG211" i="2"/>
  <c r="BE211" i="2"/>
  <c r="T211" i="2"/>
  <c r="R211" i="2"/>
  <c r="P211" i="2"/>
  <c r="BI208" i="2"/>
  <c r="BH208" i="2"/>
  <c r="BG208" i="2"/>
  <c r="BE208" i="2"/>
  <c r="T208" i="2"/>
  <c r="R208" i="2"/>
  <c r="P208" i="2"/>
  <c r="BI206" i="2"/>
  <c r="BH206" i="2"/>
  <c r="BG206" i="2"/>
  <c r="BE206" i="2"/>
  <c r="T206" i="2"/>
  <c r="R206" i="2"/>
  <c r="P206" i="2"/>
  <c r="BI202" i="2"/>
  <c r="BH202" i="2"/>
  <c r="BG202" i="2"/>
  <c r="BE202" i="2"/>
  <c r="T202" i="2"/>
  <c r="R202" i="2"/>
  <c r="P202" i="2"/>
  <c r="BI199" i="2"/>
  <c r="BH199" i="2"/>
  <c r="BG199" i="2"/>
  <c r="BE199" i="2"/>
  <c r="T199" i="2"/>
  <c r="R199" i="2"/>
  <c r="P199" i="2"/>
  <c r="BI195" i="2"/>
  <c r="BH195" i="2"/>
  <c r="BG195" i="2"/>
  <c r="BE195" i="2"/>
  <c r="T195" i="2"/>
  <c r="T194" i="2"/>
  <c r="R195" i="2"/>
  <c r="R194" i="2"/>
  <c r="P195" i="2"/>
  <c r="P194" i="2" s="1"/>
  <c r="BI192" i="2"/>
  <c r="BH192" i="2"/>
  <c r="BG192" i="2"/>
  <c r="BE192" i="2"/>
  <c r="T192" i="2"/>
  <c r="R192" i="2"/>
  <c r="P192" i="2"/>
  <c r="BI190" i="2"/>
  <c r="BH190" i="2"/>
  <c r="BG190" i="2"/>
  <c r="BE190" i="2"/>
  <c r="T190" i="2"/>
  <c r="R190" i="2"/>
  <c r="P190" i="2"/>
  <c r="BI188" i="2"/>
  <c r="BH188" i="2"/>
  <c r="BG188" i="2"/>
  <c r="BE188" i="2"/>
  <c r="T188" i="2"/>
  <c r="R188" i="2"/>
  <c r="P188" i="2"/>
  <c r="BI186" i="2"/>
  <c r="BH186" i="2"/>
  <c r="BG186" i="2"/>
  <c r="BE186" i="2"/>
  <c r="T186" i="2"/>
  <c r="R186" i="2"/>
  <c r="P186" i="2"/>
  <c r="BI184" i="2"/>
  <c r="BH184" i="2"/>
  <c r="BG184" i="2"/>
  <c r="BE184" i="2"/>
  <c r="T184" i="2"/>
  <c r="R184" i="2"/>
  <c r="P184" i="2"/>
  <c r="BI182" i="2"/>
  <c r="BH182" i="2"/>
  <c r="BG182" i="2"/>
  <c r="BE182" i="2"/>
  <c r="T182" i="2"/>
  <c r="R182" i="2"/>
  <c r="P182" i="2"/>
  <c r="BI180" i="2"/>
  <c r="BH180" i="2"/>
  <c r="BG180" i="2"/>
  <c r="BE180" i="2"/>
  <c r="T180" i="2"/>
  <c r="R180" i="2"/>
  <c r="P180" i="2"/>
  <c r="BI178" i="2"/>
  <c r="BH178" i="2"/>
  <c r="BG178" i="2"/>
  <c r="BE178" i="2"/>
  <c r="T178" i="2"/>
  <c r="R178" i="2"/>
  <c r="P178" i="2"/>
  <c r="BI175" i="2"/>
  <c r="BH175" i="2"/>
  <c r="BG175" i="2"/>
  <c r="BE175" i="2"/>
  <c r="T175" i="2"/>
  <c r="R175" i="2"/>
  <c r="P175" i="2"/>
  <c r="BI172" i="2"/>
  <c r="BH172" i="2"/>
  <c r="BG172" i="2"/>
  <c r="BE172" i="2"/>
  <c r="T172" i="2"/>
  <c r="R172" i="2"/>
  <c r="P172" i="2"/>
  <c r="BI168" i="2"/>
  <c r="BH168" i="2"/>
  <c r="BG168" i="2"/>
  <c r="BE168" i="2"/>
  <c r="T168" i="2"/>
  <c r="R168" i="2"/>
  <c r="P168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61" i="2"/>
  <c r="BH161" i="2"/>
  <c r="BG161" i="2"/>
  <c r="BE161" i="2"/>
  <c r="T161" i="2"/>
  <c r="R161" i="2"/>
  <c r="P161" i="2"/>
  <c r="BI158" i="2"/>
  <c r="BH158" i="2"/>
  <c r="BG158" i="2"/>
  <c r="BE158" i="2"/>
  <c r="T158" i="2"/>
  <c r="R158" i="2"/>
  <c r="P158" i="2"/>
  <c r="BI154" i="2"/>
  <c r="BH154" i="2"/>
  <c r="BG154" i="2"/>
  <c r="BE154" i="2"/>
  <c r="T154" i="2"/>
  <c r="T153" i="2"/>
  <c r="R154" i="2"/>
  <c r="R153" i="2"/>
  <c r="P154" i="2"/>
  <c r="P153" i="2" s="1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R149" i="2"/>
  <c r="P149" i="2"/>
  <c r="BI147" i="2"/>
  <c r="BH147" i="2"/>
  <c r="BG147" i="2"/>
  <c r="BE147" i="2"/>
  <c r="T147" i="2"/>
  <c r="R147" i="2"/>
  <c r="P147" i="2"/>
  <c r="BI144" i="2"/>
  <c r="BH144" i="2"/>
  <c r="BG144" i="2"/>
  <c r="BE144" i="2"/>
  <c r="T144" i="2"/>
  <c r="R144" i="2"/>
  <c r="P144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R138" i="2"/>
  <c r="P138" i="2"/>
  <c r="BI135" i="2"/>
  <c r="BH135" i="2"/>
  <c r="BG135" i="2"/>
  <c r="BE135" i="2"/>
  <c r="T135" i="2"/>
  <c r="R135" i="2"/>
  <c r="P135" i="2"/>
  <c r="BI132" i="2"/>
  <c r="BH132" i="2"/>
  <c r="BG132" i="2"/>
  <c r="BE132" i="2"/>
  <c r="T132" i="2"/>
  <c r="R132" i="2"/>
  <c r="P132" i="2"/>
  <c r="F123" i="2"/>
  <c r="E121" i="2"/>
  <c r="F89" i="2"/>
  <c r="E87" i="2"/>
  <c r="J24" i="2"/>
  <c r="E24" i="2"/>
  <c r="J126" i="2" s="1"/>
  <c r="J23" i="2"/>
  <c r="J21" i="2"/>
  <c r="E21" i="2"/>
  <c r="J125" i="2" s="1"/>
  <c r="J20" i="2"/>
  <c r="J18" i="2"/>
  <c r="E18" i="2"/>
  <c r="F126" i="2" s="1"/>
  <c r="J17" i="2"/>
  <c r="J15" i="2"/>
  <c r="E15" i="2"/>
  <c r="F125" i="2"/>
  <c r="J14" i="2"/>
  <c r="J12" i="2"/>
  <c r="J123" i="2"/>
  <c r="E7" i="2"/>
  <c r="E119" i="2" s="1"/>
  <c r="L90" i="1"/>
  <c r="AM90" i="1"/>
  <c r="AM89" i="1"/>
  <c r="L89" i="1"/>
  <c r="AM87" i="1"/>
  <c r="L87" i="1"/>
  <c r="L85" i="1"/>
  <c r="L84" i="1"/>
  <c r="BK319" i="2"/>
  <c r="BK314" i="2"/>
  <c r="J311" i="2"/>
  <c r="BK308" i="2"/>
  <c r="J305" i="2"/>
  <c r="J303" i="2"/>
  <c r="BK300" i="2"/>
  <c r="J298" i="2"/>
  <c r="BK295" i="2"/>
  <c r="BK286" i="2"/>
  <c r="BK284" i="2"/>
  <c r="BK282" i="2"/>
  <c r="J280" i="2"/>
  <c r="BK277" i="2"/>
  <c r="BK274" i="2"/>
  <c r="J272" i="2"/>
  <c r="BK270" i="2"/>
  <c r="BK268" i="2"/>
  <c r="BK265" i="2"/>
  <c r="BK263" i="2"/>
  <c r="BK260" i="2"/>
  <c r="BK258" i="2"/>
  <c r="J255" i="2"/>
  <c r="BK252" i="2"/>
  <c r="BK249" i="2"/>
  <c r="BK246" i="2"/>
  <c r="BK243" i="2"/>
  <c r="J241" i="2"/>
  <c r="BK238" i="2"/>
  <c r="J236" i="2"/>
  <c r="J234" i="2"/>
  <c r="BK231" i="2"/>
  <c r="J228" i="2"/>
  <c r="BK225" i="2"/>
  <c r="J220" i="2"/>
  <c r="J218" i="2"/>
  <c r="BK216" i="2"/>
  <c r="BK214" i="2"/>
  <c r="BK211" i="2"/>
  <c r="BK208" i="2"/>
  <c r="J206" i="2"/>
  <c r="J202" i="2"/>
  <c r="J199" i="2"/>
  <c r="BK195" i="2"/>
  <c r="BK192" i="2"/>
  <c r="BK190" i="2"/>
  <c r="BK188" i="2"/>
  <c r="BK184" i="2"/>
  <c r="BK182" i="2"/>
  <c r="J180" i="2"/>
  <c r="BK178" i="2"/>
  <c r="BK175" i="2"/>
  <c r="BK172" i="2"/>
  <c r="J168" i="2"/>
  <c r="J166" i="2"/>
  <c r="J164" i="2"/>
  <c r="J161" i="2"/>
  <c r="J158" i="2"/>
  <c r="J154" i="2"/>
  <c r="BK149" i="2"/>
  <c r="J147" i="2"/>
  <c r="BK142" i="2"/>
  <c r="J140" i="2"/>
  <c r="BK138" i="2"/>
  <c r="J135" i="2"/>
  <c r="BK132" i="2"/>
  <c r="AS94" i="1"/>
  <c r="J314" i="2"/>
  <c r="BK311" i="2"/>
  <c r="J308" i="2"/>
  <c r="BK305" i="2"/>
  <c r="BK303" i="2"/>
  <c r="J300" i="2"/>
  <c r="BK298" i="2"/>
  <c r="J295" i="2"/>
  <c r="BK293" i="2"/>
  <c r="J293" i="2"/>
  <c r="BK291" i="2"/>
  <c r="J291" i="2"/>
  <c r="BK288" i="2"/>
  <c r="J288" i="2"/>
  <c r="J286" i="2"/>
  <c r="J284" i="2"/>
  <c r="J282" i="2"/>
  <c r="BK280" i="2"/>
  <c r="J277" i="2"/>
  <c r="J274" i="2"/>
  <c r="BK272" i="2"/>
  <c r="J270" i="2"/>
  <c r="J268" i="2"/>
  <c r="J265" i="2"/>
  <c r="J263" i="2"/>
  <c r="J260" i="2"/>
  <c r="J258" i="2"/>
  <c r="BK255" i="2"/>
  <c r="J252" i="2"/>
  <c r="J249" i="2"/>
  <c r="J246" i="2"/>
  <c r="J243" i="2"/>
  <c r="BK241" i="2"/>
  <c r="J238" i="2"/>
  <c r="BK236" i="2"/>
  <c r="BK234" i="2"/>
  <c r="J231" i="2"/>
  <c r="BK228" i="2"/>
  <c r="J225" i="2"/>
  <c r="BK220" i="2"/>
  <c r="BK218" i="2"/>
  <c r="J216" i="2"/>
  <c r="J214" i="2"/>
  <c r="J211" i="2"/>
  <c r="J208" i="2"/>
  <c r="BK206" i="2"/>
  <c r="BK202" i="2"/>
  <c r="BK199" i="2"/>
  <c r="J195" i="2"/>
  <c r="J192" i="2"/>
  <c r="J190" i="2"/>
  <c r="J188" i="2"/>
  <c r="BK186" i="2"/>
  <c r="J184" i="2"/>
  <c r="J182" i="2"/>
  <c r="BK180" i="2"/>
  <c r="J178" i="2"/>
  <c r="J175" i="2"/>
  <c r="J172" i="2"/>
  <c r="BK168" i="2"/>
  <c r="BK166" i="2"/>
  <c r="BK164" i="2"/>
  <c r="BK161" i="2"/>
  <c r="BK158" i="2"/>
  <c r="BK154" i="2"/>
  <c r="BK151" i="2"/>
  <c r="BK147" i="2"/>
  <c r="BK144" i="2"/>
  <c r="BK140" i="2"/>
  <c r="J138" i="2"/>
  <c r="BK135" i="2"/>
  <c r="J132" i="2"/>
  <c r="P131" i="2" l="1"/>
  <c r="T131" i="2"/>
  <c r="R157" i="2"/>
  <c r="BK163" i="2"/>
  <c r="J163" i="2"/>
  <c r="J101" i="2"/>
  <c r="R163" i="2"/>
  <c r="BK171" i="2"/>
  <c r="J171" i="2" s="1"/>
  <c r="J102" i="2" s="1"/>
  <c r="R171" i="2"/>
  <c r="P198" i="2"/>
  <c r="BK131" i="2"/>
  <c r="J131" i="2" s="1"/>
  <c r="J98" i="2" s="1"/>
  <c r="R131" i="2"/>
  <c r="R130" i="2" s="1"/>
  <c r="BK157" i="2"/>
  <c r="J157" i="2" s="1"/>
  <c r="J100" i="2" s="1"/>
  <c r="P157" i="2"/>
  <c r="T157" i="2"/>
  <c r="P163" i="2"/>
  <c r="T163" i="2"/>
  <c r="P171" i="2"/>
  <c r="T171" i="2"/>
  <c r="BK198" i="2"/>
  <c r="J198" i="2"/>
  <c r="J105" i="2"/>
  <c r="R198" i="2"/>
  <c r="T198" i="2"/>
  <c r="BK267" i="2"/>
  <c r="J267" i="2" s="1"/>
  <c r="J106" i="2" s="1"/>
  <c r="P267" i="2"/>
  <c r="R267" i="2"/>
  <c r="T267" i="2"/>
  <c r="BK290" i="2"/>
  <c r="J290" i="2"/>
  <c r="J107" i="2" s="1"/>
  <c r="P290" i="2"/>
  <c r="R290" i="2"/>
  <c r="T290" i="2"/>
  <c r="BK297" i="2"/>
  <c r="J297" i="2"/>
  <c r="J108" i="2"/>
  <c r="P297" i="2"/>
  <c r="R297" i="2"/>
  <c r="T297" i="2"/>
  <c r="BK310" i="2"/>
  <c r="J310" i="2" s="1"/>
  <c r="J109" i="2" s="1"/>
  <c r="P310" i="2"/>
  <c r="R310" i="2"/>
  <c r="T310" i="2"/>
  <c r="E85" i="2"/>
  <c r="F91" i="2"/>
  <c r="F92" i="2"/>
  <c r="BF132" i="2"/>
  <c r="BF140" i="2"/>
  <c r="BF147" i="2"/>
  <c r="BF149" i="2"/>
  <c r="BF154" i="2"/>
  <c r="BF161" i="2"/>
  <c r="BF172" i="2"/>
  <c r="BF180" i="2"/>
  <c r="BF184" i="2"/>
  <c r="BF186" i="2"/>
  <c r="BF195" i="2"/>
  <c r="BF202" i="2"/>
  <c r="BF206" i="2"/>
  <c r="BF208" i="2"/>
  <c r="BF211" i="2"/>
  <c r="BF214" i="2"/>
  <c r="BF220" i="2"/>
  <c r="BF228" i="2"/>
  <c r="BF236" i="2"/>
  <c r="BF241" i="2"/>
  <c r="BF243" i="2"/>
  <c r="BF246" i="2"/>
  <c r="BF249" i="2"/>
  <c r="BF255" i="2"/>
  <c r="BF258" i="2"/>
  <c r="BF260" i="2"/>
  <c r="BF263" i="2"/>
  <c r="BF270" i="2"/>
  <c r="BF272" i="2"/>
  <c r="BF277" i="2"/>
  <c r="BF280" i="2"/>
  <c r="BF282" i="2"/>
  <c r="BF286" i="2"/>
  <c r="BF288" i="2"/>
  <c r="BF291" i="2"/>
  <c r="BF293" i="2"/>
  <c r="BF295" i="2"/>
  <c r="BF298" i="2"/>
  <c r="BF305" i="2"/>
  <c r="BF308" i="2"/>
  <c r="BF311" i="2"/>
  <c r="BF314" i="2"/>
  <c r="BK194" i="2"/>
  <c r="J194" i="2"/>
  <c r="J103" i="2"/>
  <c r="J89" i="2"/>
  <c r="J91" i="2"/>
  <c r="J92" i="2"/>
  <c r="BF135" i="2"/>
  <c r="BF138" i="2"/>
  <c r="BF142" i="2"/>
  <c r="BF144" i="2"/>
  <c r="BF151" i="2"/>
  <c r="BF158" i="2"/>
  <c r="BF164" i="2"/>
  <c r="BF166" i="2"/>
  <c r="BF168" i="2"/>
  <c r="BF175" i="2"/>
  <c r="BF178" i="2"/>
  <c r="BF182" i="2"/>
  <c r="BF188" i="2"/>
  <c r="BF190" i="2"/>
  <c r="BF192" i="2"/>
  <c r="BF199" i="2"/>
  <c r="BF216" i="2"/>
  <c r="BF218" i="2"/>
  <c r="BF225" i="2"/>
  <c r="BF231" i="2"/>
  <c r="BF234" i="2"/>
  <c r="BF238" i="2"/>
  <c r="BF252" i="2"/>
  <c r="BF265" i="2"/>
  <c r="BF268" i="2"/>
  <c r="BF274" i="2"/>
  <c r="BF284" i="2"/>
  <c r="BF300" i="2"/>
  <c r="BF303" i="2"/>
  <c r="BF319" i="2"/>
  <c r="BK153" i="2"/>
  <c r="J153" i="2" s="1"/>
  <c r="J99" i="2" s="1"/>
  <c r="F33" i="2"/>
  <c r="AZ95" i="1" s="1"/>
  <c r="AZ94" i="1" s="1"/>
  <c r="AV94" i="1" s="1"/>
  <c r="AK29" i="1" s="1"/>
  <c r="F35" i="2"/>
  <c r="BB95" i="1" s="1"/>
  <c r="BB94" i="1" s="1"/>
  <c r="W31" i="1" s="1"/>
  <c r="F36" i="2"/>
  <c r="BC95" i="1" s="1"/>
  <c r="BC94" i="1" s="1"/>
  <c r="W32" i="1" s="1"/>
  <c r="J33" i="2"/>
  <c r="AV95" i="1" s="1"/>
  <c r="F37" i="2"/>
  <c r="BD95" i="1" s="1"/>
  <c r="BD94" i="1" s="1"/>
  <c r="W33" i="1" s="1"/>
  <c r="R197" i="2" l="1"/>
  <c r="R129" i="2" s="1"/>
  <c r="P197" i="2"/>
  <c r="P130" i="2"/>
  <c r="P129" i="2" s="1"/>
  <c r="AU95" i="1" s="1"/>
  <c r="AU94" i="1" s="1"/>
  <c r="T197" i="2"/>
  <c r="T130" i="2"/>
  <c r="T129" i="2" s="1"/>
  <c r="BK197" i="2"/>
  <c r="J197" i="2" s="1"/>
  <c r="J104" i="2" s="1"/>
  <c r="BK130" i="2"/>
  <c r="AX94" i="1"/>
  <c r="F34" i="2"/>
  <c r="BA95" i="1" s="1"/>
  <c r="BA94" i="1" s="1"/>
  <c r="AW94" i="1" s="1"/>
  <c r="AK30" i="1" s="1"/>
  <c r="W29" i="1"/>
  <c r="AY94" i="1"/>
  <c r="J34" i="2"/>
  <c r="AW95" i="1" s="1"/>
  <c r="AT95" i="1" s="1"/>
  <c r="BK129" i="2" l="1"/>
  <c r="J129" i="2" s="1"/>
  <c r="J96" i="2" s="1"/>
  <c r="J130" i="2"/>
  <c r="J97" i="2" s="1"/>
  <c r="AT94" i="1"/>
  <c r="W30" i="1"/>
  <c r="J30" i="2" l="1"/>
  <c r="AG95" i="1" s="1"/>
  <c r="AG94" i="1" s="1"/>
  <c r="AK26" i="1" s="1"/>
  <c r="AK35" i="1" s="1"/>
  <c r="J39" i="2" l="1"/>
  <c r="AN94" i="1"/>
  <c r="AN95" i="1"/>
</calcChain>
</file>

<file path=xl/sharedStrings.xml><?xml version="1.0" encoding="utf-8"?>
<sst xmlns="http://schemas.openxmlformats.org/spreadsheetml/2006/main" count="1933" uniqueCount="484">
  <si>
    <t>Export Komplet</t>
  </si>
  <si>
    <t/>
  </si>
  <si>
    <t>2.0</t>
  </si>
  <si>
    <t>False</t>
  </si>
  <si>
    <t>{ddc264bf-c130-4e98-b9db-2b1e2593c88b}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</si>
  <si>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</si>
  <si>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</si>
  <si>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</si>
  <si>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</si>
  <si>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</si>
  <si>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</si>
  <si>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</si>
  <si>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646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</si>
  <si>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</si>
  <si>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</si>
  <si>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</si>
  <si>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</si>
  <si>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</si>
  <si>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>Dátum:</t>
  </si>
  <si>
    <t>20. 10. 2020</t>
  </si>
  <si>
    <t>Objednávateľ:</t>
  </si>
  <si>
    <t>IČO:</t>
  </si>
  <si>
    <t xml:space="preserve"> </t>
  </si>
  <si>
    <t>IČ DPH:</t>
  </si>
  <si>
    <t>Zhotoviteľ:</t>
  </si>
  <si>
    <t>Vyplň údaj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</si>
  <si>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</si>
  <si>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</si>
  <si>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</si>
  <si>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</si>
  <si>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</si>
  <si>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</si>
  <si>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</si>
  <si>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</si>
  <si>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</si>
  <si>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</si>
  <si>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</si>
  <si>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</si>
  <si>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</si>
  <si>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</si>
  <si>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</si>
  <si>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</si>
  <si>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</si>
  <si>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</si>
  <si>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</si>
  <si>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</si>
  <si>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</si>
  <si>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</si>
  <si>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</si>
  <si>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</si>
  <si>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</si>
  <si>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</si>
  <si>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</si>
  <si>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</si>
  <si>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</si>
  <si>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</si>
  <si>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</si>
  <si>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</si>
  <si>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</si>
  <si>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</si>
  <si>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</si>
  <si>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</si>
  <si>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</si>
  <si>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</si>
  <si>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</si>
  <si>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</si>
  <si>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</si>
  <si>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</si>
  <si>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</si>
  <si>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</si>
  <si>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</si>
  <si>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</si>
  <si>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</si>
  <si>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</si>
  <si>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</si>
  <si>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</si>
  <si>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</si>
  <si>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Prístrešok pre cyklistov</t>
  </si>
  <si>
    <t>STA</t>
  </si>
  <si>
    <t>1</t>
  </si>
  <si>
    <t>{0d889f55-2e67-459e-834c-9131f791e287}</t>
  </si>
  <si>
    <t>KRYCÍ LIST ROZPOČTU</t>
  </si>
  <si>
    <t>Objekt:</t>
  </si>
  <si>
    <t>01 - Prístrešok pre cyklistov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</si>
  <si>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</si>
  <si>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</si>
  <si>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</si>
  <si>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</si>
  <si>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</si>
  <si>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</si>
  <si>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</si>
  <si>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</si>
  <si>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4 - Vodorovné konštrukcie</t>
  </si>
  <si>
    <t xml:space="preserve">    5 - Komunikácie</t>
  </si>
  <si>
    <t xml:space="preserve">    9 - Ostatné konštrukcie a práce-búranie</t>
  </si>
  <si>
    <t xml:space="preserve">    99 - Presun hmôt HSV</t>
  </si>
  <si>
    <t>PSV - Práce a dodávky PSV</t>
  </si>
  <si>
    <t xml:space="preserve">    762 - Konštrukcie tesárske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</si>
  <si>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</si>
  <si>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</si>
  <si>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</si>
  <si>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783 - Nátery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</si>
  <si>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</si>
  <si>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</si>
  <si>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</si>
  <si>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</si>
  <si>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</si>
  <si>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</si>
  <si>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</si>
  <si>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</si>
  <si>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</si>
  <si>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</si>
  <si>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</si>
  <si>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</si>
  <si>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</si>
  <si>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</si>
  <si>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</si>
  <si>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</si>
  <si>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</si>
  <si>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121101111.S</t>
  </si>
  <si>
    <t>Odstránenie ornice s vodor. premiestn. na hromady, so zložením na vzdialenosť do 100 m a do 100m3</t>
  </si>
  <si>
    <t>m3</t>
  </si>
  <si>
    <t>4</t>
  </si>
  <si>
    <t>2</t>
  </si>
  <si>
    <t>-1456450538</t>
  </si>
  <si>
    <t>PP</t>
  </si>
  <si>
    <t>Odstránenie ornice alebo lesnej pôdy s vodorovným premiestnením na hromady v mieste upotrebenia alebo na dočasné skládky so zložením na vzdialenosť do 100 m a do 100 m3</t>
  </si>
  <si>
    <t>VV</t>
  </si>
  <si>
    <t>7,0*5,0*0,20</t>
  </si>
  <si>
    <t>131211101.S</t>
  </si>
  <si>
    <t>Hĺbenie jám v  hornine tr.3 súdržných - ručným náradím</t>
  </si>
  <si>
    <t>-1475184152</t>
  </si>
  <si>
    <t>Hĺbenie jám - ručný výkop v hornine tr.3 - ručným náradím súdržných</t>
  </si>
  <si>
    <t>0,6*0,6*0,8*6</t>
  </si>
  <si>
    <t>3</t>
  </si>
  <si>
    <t>131211119.S</t>
  </si>
  <si>
    <t>Príplatok za lepivosť pri hĺbení jám ručným náradím v hornine tr. 3</t>
  </si>
  <si>
    <t>-1884897607</t>
  </si>
  <si>
    <t>Hĺbenie jám - ručný výkop v hornine tr.3 - ručným náradím príplatok za lepivosť horniny</t>
  </si>
  <si>
    <t>162201102.S</t>
  </si>
  <si>
    <t>Vodorovné premiestnenie výkopku z horniny 1-4 nad 20-50m</t>
  </si>
  <si>
    <t>124915101</t>
  </si>
  <si>
    <t>Vodorovné premiestnenie výkopku za sucha pre všetky druhy dopravných prostriedkov bez naloženia výkopu, avšak so zložením bez rozhrnutia z horniny 1 až 4 na vzdialenosť nad 20 do 50 m</t>
  </si>
  <si>
    <t>-1595818850</t>
  </si>
  <si>
    <t>8</t>
  </si>
  <si>
    <t>-1178095961</t>
  </si>
  <si>
    <t>5</t>
  </si>
  <si>
    <t>167101101.S</t>
  </si>
  <si>
    <t>Nakladanie neuľahnutého výkopku z hornín tr.1-4 do 100 m3</t>
  </si>
  <si>
    <t>378881940</t>
  </si>
  <si>
    <t>Nakladanie a prekladanie neuľahnutého výkopku nakladanie výkopku z hornín do 100 m3 1 až 4</t>
  </si>
  <si>
    <t>2038586905</t>
  </si>
  <si>
    <t>t</t>
  </si>
  <si>
    <t>551510658</t>
  </si>
  <si>
    <t>Zakladanie</t>
  </si>
  <si>
    <t>11</t>
  </si>
  <si>
    <t>275313611.S</t>
  </si>
  <si>
    <t>Betón základových pätiek, prostý tr. C 16/20</t>
  </si>
  <si>
    <t>-1796391051</t>
  </si>
  <si>
    <t>Betón základových pätiek prostý tr.C 16/20</t>
  </si>
  <si>
    <t>Vodorovné konštrukcie</t>
  </si>
  <si>
    <t>12</t>
  </si>
  <si>
    <t>451577777.S</t>
  </si>
  <si>
    <t>Podklad pod dlažbu v ploche vodorovnej alebo v sklone do 1:5 hr. 30-100 mm z kameniva ťaženého</t>
  </si>
  <si>
    <t>m2</t>
  </si>
  <si>
    <t>-1012442297</t>
  </si>
  <si>
    <t>Podklad alebo lôžko pod dlažbu (prídlažbu) v ploche vodorovnej alebo v sklone do 1:5 hr. od 30 do 100 mm z kameniva ťaženého</t>
  </si>
  <si>
    <t>6,45*4,45</t>
  </si>
  <si>
    <t>13</t>
  </si>
  <si>
    <t>451577877.S</t>
  </si>
  <si>
    <t>Podklad pod dlažbu v ploche vodorovnej alebo v sklone do 1:5 hr. od 30 do 100 mm zo štrkopiesku</t>
  </si>
  <si>
    <t>1120453456</t>
  </si>
  <si>
    <t>Podklad alebo lôžko pod dlažbu (prídlažbu) v ploche vodorovnej alebo v sklone do 1:5 hr. od 30 do 100 mm zo štrkopiesku</t>
  </si>
  <si>
    <t>Komunikácie</t>
  </si>
  <si>
    <t>14</t>
  </si>
  <si>
    <t>564251111.S</t>
  </si>
  <si>
    <t>Podklad alebo podsyp zo štrkopiesku s rozprestretím, vlhčením a zhutnením, po zhutnení hr. 150 mm</t>
  </si>
  <si>
    <t>-895417119</t>
  </si>
  <si>
    <t>15</t>
  </si>
  <si>
    <t>596911141.S</t>
  </si>
  <si>
    <t>Kladenie betónovej zámkovej dlažby komunikácií pre peších hr. 60 mm pre peších do 50 m2 so zriadením lôžka z kameniva hr. 30 mm</t>
  </si>
  <si>
    <t>-1105586417</t>
  </si>
  <si>
    <t>Kladenie betónovej zámkovej dlažby komunikácií pre peších, so zhotovením lôžka z kameniva hr. 30 mm, s vyplnením škár kamenivom drobným s dvojitým zhutnením všetkých tvarov dlažba hr. 60 mm, plochy do 50 m2</t>
  </si>
  <si>
    <t>16</t>
  </si>
  <si>
    <t>M</t>
  </si>
  <si>
    <t>592460018700</t>
  </si>
  <si>
    <t>Dlažba betónová SEMMELROCK BEHATON základný prvok s fázou, rozmer 200x165x60 mm, červená</t>
  </si>
  <si>
    <t>-763073849</t>
  </si>
  <si>
    <t>28,703*1,02 'Přepočítané koeficientom množstva</t>
  </si>
  <si>
    <t>9</t>
  </si>
  <si>
    <t>Ostatné konštrukcie a práce-búranie</t>
  </si>
  <si>
    <t>17</t>
  </si>
  <si>
    <t>916561211.S</t>
  </si>
  <si>
    <t>Osadenie záhonového alebo parkového obrubníka betónového, do lôžka zo suchého betónu tr. C 12/15 s bočnou oporou</t>
  </si>
  <si>
    <t>m</t>
  </si>
  <si>
    <t>1384189116</t>
  </si>
  <si>
    <t>Osadenie záhonového alebo parkového obrubníka betónového so zaliatím a zatrením škár cementovou maltou, so zhotovením lôžka s bočnou oporou zo suchého betónu tr. C 16/20</t>
  </si>
  <si>
    <t>(7,0+5,0)*2</t>
  </si>
  <si>
    <t>18</t>
  </si>
  <si>
    <t>592170003000</t>
  </si>
  <si>
    <t>ks</t>
  </si>
  <si>
    <t>-1041382806</t>
  </si>
  <si>
    <t>24,7524752475248*1,01 'Přepočítané koeficientom množstva</t>
  </si>
  <si>
    <t>80</t>
  </si>
  <si>
    <t>936104102.S</t>
  </si>
  <si>
    <t>Montáž prvkov stabilný stôl, hmotnosti nad 0,1 do 1,5 t</t>
  </si>
  <si>
    <t>-1502435567</t>
  </si>
  <si>
    <t>Montáž prvkov drobnej architektúry, hmotnosti nad 0,1 do 1,5 t</t>
  </si>
  <si>
    <t>81</t>
  </si>
  <si>
    <t>553560001000.S</t>
  </si>
  <si>
    <t>Stabilný stôl</t>
  </si>
  <si>
    <t>-591745945</t>
  </si>
  <si>
    <t>Lavička parková s operadlom, konštrukcia z hliníkovej zliatiny, sedadlo a operadlo z dosiek z tropického dreva vypaľované farbou, dĺžky 590 mm</t>
  </si>
  <si>
    <t>78</t>
  </si>
  <si>
    <t>936104212.S</t>
  </si>
  <si>
    <t>Osadenie odpadkového koša kotevnými skrutkami na pevný podklad</t>
  </si>
  <si>
    <t>1204077149</t>
  </si>
  <si>
    <t>79</t>
  </si>
  <si>
    <t>553560003600.S</t>
  </si>
  <si>
    <t>Kôš odpadkový 45 l, kruhový pôdorys, oceľová kostra opláštená drevenými lamelami z tropického dreva, výšky 920 mm</t>
  </si>
  <si>
    <t>938697330</t>
  </si>
  <si>
    <t>1673940154</t>
  </si>
  <si>
    <t>77</t>
  </si>
  <si>
    <t>553560000800.S</t>
  </si>
  <si>
    <t>Lavička parková, konštrukcia z hliníkovej zliatiny, sedadlo z dosiek z tropického dreva vypaľované farbou, dĺžky 1850 mm, bez operadla</t>
  </si>
  <si>
    <t>-420791837</t>
  </si>
  <si>
    <t>72</t>
  </si>
  <si>
    <t>936174312.S</t>
  </si>
  <si>
    <t>Osadenie stojana na bicykle kotevnými skrutkami bez zabetónovania nôh na pevný podklad</t>
  </si>
  <si>
    <t>992924848</t>
  </si>
  <si>
    <t>Osadenie stojana na bicykle kotevnými skrutkami na pevný podklad</t>
  </si>
  <si>
    <t>74</t>
  </si>
  <si>
    <t>553560009800.S</t>
  </si>
  <si>
    <t>Stojan na bicykel, obojstranný oceľový stojan, štyri miesta, s madlom pre pripútanie bicyklov s náradím pre opravu bicyklov</t>
  </si>
  <si>
    <t>1261206820</t>
  </si>
  <si>
    <t>Stojan na bicykel, obojstranný oceľový stojan, štyri miesta, s madlom pre pripútanie bicyklov</t>
  </si>
  <si>
    <t>99</t>
  </si>
  <si>
    <t>Presun hmôt HSV</t>
  </si>
  <si>
    <t>19</t>
  </si>
  <si>
    <t>998223011.S</t>
  </si>
  <si>
    <t>Presun hmôt pre pozemné komunikácie s krytom dláždeným (822 2.3, 822 5.3) akejkoľvek dĺžky objektu</t>
  </si>
  <si>
    <t>1763880104</t>
  </si>
  <si>
    <t>PSV</t>
  </si>
  <si>
    <t>Práce a dodávky PSV</t>
  </si>
  <si>
    <t>762</t>
  </si>
  <si>
    <t>Konštrukcie tesárske</t>
  </si>
  <si>
    <t>762123130.S</t>
  </si>
  <si>
    <t>Montáž drevených stien a priečok z fošní, hranolov, hranolkov s prierezovou plochou 144 - 224 cm2</t>
  </si>
  <si>
    <t>-1716608639</t>
  </si>
  <si>
    <t>Montáž konštrukcie stien a priečok viazaných z fošní, hranolov, hranolkov prierezovej plochy nad 144 do 224 cm2</t>
  </si>
  <si>
    <t>2,2*6</t>
  </si>
  <si>
    <t>21</t>
  </si>
  <si>
    <t>605120003000.S</t>
  </si>
  <si>
    <t>Hranoly zo smreku neopracované hranené akosť I dĺ. 4000-6500 mm x hr. 160 mm, š. 160-220 mm</t>
  </si>
  <si>
    <t>32</t>
  </si>
  <si>
    <t>750614323</t>
  </si>
  <si>
    <t>13,2*0,15*0,15</t>
  </si>
  <si>
    <t>0,297*1,1 'Přepočítané koeficientom množstva</t>
  </si>
  <si>
    <t>22</t>
  </si>
  <si>
    <t>762195000.S</t>
  </si>
  <si>
    <t>Spojovacie prostriedky pre steny a priečky na hladko alebo tesársky viazané, debnenie stien, pivničné prepážky - klince, svorníky,fixačné dosky</t>
  </si>
  <si>
    <t>1297277139</t>
  </si>
  <si>
    <t>Spojovacie prostriedky pre steny a priečky na hladko alebo tesársky viazané, debnenie stien, pivničné prepážky klince, svorníky, fixačné dosky</t>
  </si>
  <si>
    <t>23</t>
  </si>
  <si>
    <t>762222141.S</t>
  </si>
  <si>
    <t>Montáž zábradlia rovného, osovej vzdialenosti stĺpikov do 1500 mm</t>
  </si>
  <si>
    <t>465962557</t>
  </si>
  <si>
    <t>2,775+2,775+4,7</t>
  </si>
  <si>
    <t>24</t>
  </si>
  <si>
    <t>605110000100.S</t>
  </si>
  <si>
    <t>Dosky a fošne zo smreku neopracované neomietané akosť I hr. 13-15 mm, š. 60-130 mm</t>
  </si>
  <si>
    <t>6966055</t>
  </si>
  <si>
    <t>10,3*1,0*0,025</t>
  </si>
  <si>
    <t>25</t>
  </si>
  <si>
    <t>762295000.S</t>
  </si>
  <si>
    <t>Spojovacie prostriedky pre schodiská a zábradlia - klince, glej</t>
  </si>
  <si>
    <t>-2139272816</t>
  </si>
  <si>
    <t>Spojovacie prostriedky pre schodiská a zábradlia klince, glej</t>
  </si>
  <si>
    <t>26</t>
  </si>
  <si>
    <t>762313113.S</t>
  </si>
  <si>
    <t>Montáž oceľových spojovacích prostriedkov ukotvenie stĺpov</t>
  </si>
  <si>
    <t>-1834494159</t>
  </si>
  <si>
    <t>Montáž oceľových spojovacích prostriedkov svorníkov, skrutiek, dĺžky nad 300 do 450 mm</t>
  </si>
  <si>
    <t>27</t>
  </si>
  <si>
    <t>311970001100.S</t>
  </si>
  <si>
    <t>Kotviaci prvok do betónu , oceľové</t>
  </si>
  <si>
    <t>1096781934</t>
  </si>
  <si>
    <t>Kotviaci prvok do betónu 6,1 mm, oceľový</t>
  </si>
  <si>
    <t>30</t>
  </si>
  <si>
    <t>762332120.S</t>
  </si>
  <si>
    <t>Montáž viazaných konštrukcií krovov striech z reziva priemernej plochy 120 - 224 cm2</t>
  </si>
  <si>
    <t>1392588461</t>
  </si>
  <si>
    <t>Montáž viazaných konštrukcií krovov striech pultových, sedlových, valbových, stanových štvorcového alebo obdĺžnikového pôdorysu, z reziva priemernej plochy nad 120 do 224 cm2</t>
  </si>
  <si>
    <t>9*3,0*2</t>
  </si>
  <si>
    <t>9*2,5*2</t>
  </si>
  <si>
    <t>Súčet</t>
  </si>
  <si>
    <t>31</t>
  </si>
  <si>
    <t>605120007400.S</t>
  </si>
  <si>
    <t>Hranoly zo smrekovca neopracované hranené akosť I dĺ. 4000-6500 mm, hr. 120 mm, š. 120, 140, 180 mm</t>
  </si>
  <si>
    <t>-1287009069</t>
  </si>
  <si>
    <t>1,26786554621849*1,1 'Přepočítané koeficientom množstva</t>
  </si>
  <si>
    <t>28</t>
  </si>
  <si>
    <t>762332130.S</t>
  </si>
  <si>
    <t>Montáž viazaných konštrukcií krovov striech z reziva priemernej plochy 224 - 288 cm2</t>
  </si>
  <si>
    <t>-500602170</t>
  </si>
  <si>
    <t>Montáž viazaných konštrukcií krovov striech pultových, sedlových, valbových, stanových štvorcového alebo obdĺžnikového pôdorysu, z reziva priemernej plochy nad 224 do 288 cm2</t>
  </si>
  <si>
    <t>6,0+6,0+5,0+5,0+5,0</t>
  </si>
  <si>
    <t>29</t>
  </si>
  <si>
    <t>605120007700.S</t>
  </si>
  <si>
    <t>Hranoly zo smrekovca neopracované hranené akosť I dĺ. 4000-6500 mm, hr. 140 mm, š. 140, 160, 200mm</t>
  </si>
  <si>
    <t>287003777</t>
  </si>
  <si>
    <t>0,6075*1,1 'Přepočítané koeficientom množstva</t>
  </si>
  <si>
    <t>47</t>
  </si>
  <si>
    <t>762341022.S</t>
  </si>
  <si>
    <t>Montáž debnenia odkvapov z tatranského profilu pre všetky druhy striech</t>
  </si>
  <si>
    <t>1614208815</t>
  </si>
  <si>
    <t>Montáž debnenia odkvapov pre všetky druhy striech z tatranského profilu</t>
  </si>
  <si>
    <t>48</t>
  </si>
  <si>
    <t>611920005700.S</t>
  </si>
  <si>
    <t>Drevený obklad tatranský profil, hrúbka 15 mm, šírka 96 mm, smrek, I. trieda</t>
  </si>
  <si>
    <t>-1824647732</t>
  </si>
  <si>
    <t>49</t>
  </si>
  <si>
    <t>762341032.S</t>
  </si>
  <si>
    <t>Montáž debnenia podhľadov z tatranského profilu pre všetky druhy striech</t>
  </si>
  <si>
    <t>-111941116</t>
  </si>
  <si>
    <t>Montáž debnenia štítových hrán pre všetky druhy striech z tatranského profilu</t>
  </si>
  <si>
    <t>6,0*0,25*2</t>
  </si>
  <si>
    <t>50</t>
  </si>
  <si>
    <t>-231940346</t>
  </si>
  <si>
    <t>762341201.S</t>
  </si>
  <si>
    <t>Montáž latovania jednoduchých striech pre sklon do 60°</t>
  </si>
  <si>
    <t>-1829593697</t>
  </si>
  <si>
    <t>Montáž latovania jednoduchých striech, pre sklon do 60°</t>
  </si>
  <si>
    <t>15*5,0</t>
  </si>
  <si>
    <t>33</t>
  </si>
  <si>
    <t>605120002800.S</t>
  </si>
  <si>
    <t>Hranoly z mäkkého reziva neopracované nehranené akosť II, prierez 25-100 cm2</t>
  </si>
  <si>
    <t>-1833307630</t>
  </si>
  <si>
    <t>75*0,0022 'Přepočítané koeficientom množstva</t>
  </si>
  <si>
    <t>34</t>
  </si>
  <si>
    <t>762341251.S</t>
  </si>
  <si>
    <t>Montáž kontralát pre sklon do 22°</t>
  </si>
  <si>
    <t>1783639753</t>
  </si>
  <si>
    <t>Montáž latovania kontralaty, pre sklon do 22°</t>
  </si>
  <si>
    <t>35</t>
  </si>
  <si>
    <t>780755866</t>
  </si>
  <si>
    <t>26*0,0066 'Přepočítané koeficientom množstva</t>
  </si>
  <si>
    <t>36</t>
  </si>
  <si>
    <t>762395000.S</t>
  </si>
  <si>
    <t>Spojovacie prostriedky pre viazané konštrukcie krovov, debnenie a laťovanie, nadstrešné konštr., spádové kliny - svorky, dosky, klince, pásová oceľ, vruty</t>
  </si>
  <si>
    <t>2138643230</t>
  </si>
  <si>
    <t>Spojovacie prostriedky pre viazané konštrukcie krovov, debnenie a latovanie, nadstrešné konštr., spádové kliny skrutky, klince, svorky, pásová oceľ</t>
  </si>
  <si>
    <t>0,172+0,165+0,668+1,395</t>
  </si>
  <si>
    <t>39</t>
  </si>
  <si>
    <t>762421500.S</t>
  </si>
  <si>
    <t>Montáž obloženia stropov,podhľadov, podkladový rošt</t>
  </si>
  <si>
    <t>-32182380</t>
  </si>
  <si>
    <t>Montáž roštu pre obloženie stropov podkladového</t>
  </si>
  <si>
    <t>40</t>
  </si>
  <si>
    <t>-676482753</t>
  </si>
  <si>
    <t>0,75*1,04 'Přepočítané koeficientom množstva</t>
  </si>
  <si>
    <t>41</t>
  </si>
  <si>
    <t>762495000.S</t>
  </si>
  <si>
    <t>Spojovacie prostriedky pre olištovanie škár, obloženie stropov, strešných podhľadov a stien - klince, závrtky</t>
  </si>
  <si>
    <t>1658460556</t>
  </si>
  <si>
    <t>Spojovacie prostriedky pre olištovanie škár, obloženie stropov, strešných podhľadov a stien klince, závrtky</t>
  </si>
  <si>
    <t>52</t>
  </si>
  <si>
    <t>998762202.S</t>
  </si>
  <si>
    <t>Presun hmôt pre konštrukcie tesárske v objektoch výšky do 12 m</t>
  </si>
  <si>
    <t>%</t>
  </si>
  <si>
    <t>1664522096</t>
  </si>
  <si>
    <t>Presun hmôt pre tesárske konštrukcie v objektoch, výšky do 12 m</t>
  </si>
  <si>
    <t>764</t>
  </si>
  <si>
    <t>Konštrukcie klampiarske</t>
  </si>
  <si>
    <t>58</t>
  </si>
  <si>
    <t>764171254</t>
  </si>
  <si>
    <t>Krytina LINDAB - hrebene z hrebenáčov s vetracím pásom, sklon strechy do 30°</t>
  </si>
  <si>
    <t>-169870924</t>
  </si>
  <si>
    <t>Doplnky k strešnej krytine LINDAB s vlnovým profilom hrebene z hrebenáčov s vetracím pásom, sklon strechy do 30°</t>
  </si>
  <si>
    <t>56</t>
  </si>
  <si>
    <t>764171263</t>
  </si>
  <si>
    <t>Krytina LINDAB - odkvapové lemovanie, sklon strechy do 30°</t>
  </si>
  <si>
    <t>2087302979</t>
  </si>
  <si>
    <t>Doplnky k strešnej krytine LINDAB s vlnovým profilom odkvapové lemovanie, sklon strechy do 30°</t>
  </si>
  <si>
    <t>59</t>
  </si>
  <si>
    <t>764171266</t>
  </si>
  <si>
    <t>Krytina LINDAB - zachytávač snehu sedlový, sklon strechy do 30°</t>
  </si>
  <si>
    <t>-60758911</t>
  </si>
  <si>
    <t>Doplnky k strešnej krytine LINDAB s vlnovým profilom zachytávač snehu, sklon strechy do 30°</t>
  </si>
  <si>
    <t>53</t>
  </si>
  <si>
    <t>764171800</t>
  </si>
  <si>
    <t>Krytina LINDAB  sklon strechy do 30°</t>
  </si>
  <si>
    <t>-414119941</t>
  </si>
  <si>
    <t>Krytina s vlnovým profilom LINDAB maloformátová Goodlock, sklon strechy do 30°</t>
  </si>
  <si>
    <t>57</t>
  </si>
  <si>
    <t>764171848.S</t>
  </si>
  <si>
    <t>Štítové lemovanie pozink farebný, r.š. do 370 mm, sklon strechy do 30°</t>
  </si>
  <si>
    <t>-291281957</t>
  </si>
  <si>
    <t>Klampiarske prvky k strešnej krytine štítové lemovanie r.š. do 370 mm, sklon strechy do 30°</t>
  </si>
  <si>
    <t>6+6</t>
  </si>
  <si>
    <t>60</t>
  </si>
  <si>
    <t>764751112</t>
  </si>
  <si>
    <t>Odpadová rúra kruhová D 100 mm Lindab</t>
  </si>
  <si>
    <t>987947767</t>
  </si>
  <si>
    <t>Odpadové systémy LINDAB Rainline Elite odpadová rúra kruhová priemeru 100 mm</t>
  </si>
  <si>
    <t>61</t>
  </si>
  <si>
    <t>764751142.S</t>
  </si>
  <si>
    <t>Koleno výtokové zvodovej rúry pozink farebný, priemer 100 mm</t>
  </si>
  <si>
    <t>-1915927373</t>
  </si>
  <si>
    <t>Odkvapové systémy z PZf plechu koleno výtokové zvodovej rúry, priemeru 100 mm</t>
  </si>
  <si>
    <t>62</t>
  </si>
  <si>
    <t>764761121</t>
  </si>
  <si>
    <t>Žľab pododkvapový polkruhový R 125 mm, vrátane čela, hákov, rohov, kútov Lindab</t>
  </si>
  <si>
    <t>808825277</t>
  </si>
  <si>
    <t>Žľaby systém LINDAB pododkvapové polkruhové R 125 mm</t>
  </si>
  <si>
    <t>63</t>
  </si>
  <si>
    <t>764761231</t>
  </si>
  <si>
    <t xml:space="preserve">Žľabový kotlík k polkruhovým žľabom D 125 mm Lindab </t>
  </si>
  <si>
    <t>-1850467636</t>
  </si>
  <si>
    <t>Žľaby systém LINDAB kotlík k polkruhovým žľabom D 125 mm</t>
  </si>
  <si>
    <t>64</t>
  </si>
  <si>
    <t>998764201.S</t>
  </si>
  <si>
    <t>Presun hmôt pre konštrukcie klampiarske v objektoch výšky do 6 m</t>
  </si>
  <si>
    <t>-1857222524</t>
  </si>
  <si>
    <t>Presun hmôt pre klampiarske konštrukcie v objektoch výšky do 6 m</t>
  </si>
  <si>
    <t>765</t>
  </si>
  <si>
    <t>Konštrukcie - krytiny tvrdé</t>
  </si>
  <si>
    <t>65</t>
  </si>
  <si>
    <t>765901082</t>
  </si>
  <si>
    <t>Montáž strešnej fólie od 22° do 35°, na krokvy</t>
  </si>
  <si>
    <t>-1406938406</t>
  </si>
  <si>
    <t>Montáž pokrytia strechy fóliou od 22° do 35°, na krokvy</t>
  </si>
  <si>
    <t>66</t>
  </si>
  <si>
    <t>283230005700</t>
  </si>
  <si>
    <t>Poistná hydroizolačná PE fólia DELTA-MAXX PLUS, šxl 1,5x50 m, energeticky úsporná membrána, s vodotesným a paropriepustným polyuretánovým povrstvením a integrovaným samolepiacim okrajom, DORKEN</t>
  </si>
  <si>
    <t>-973486389</t>
  </si>
  <si>
    <t>67</t>
  </si>
  <si>
    <t>998765201</t>
  </si>
  <si>
    <t>Presun hmôt pre tvrdé krytiny v objektoch výšky do 6 m</t>
  </si>
  <si>
    <t>885766967</t>
  </si>
  <si>
    <t>766</t>
  </si>
  <si>
    <t>Konštrukcie stolárske</t>
  </si>
  <si>
    <t>42</t>
  </si>
  <si>
    <t>766423112.S</t>
  </si>
  <si>
    <t>Montáž obloženia podhľadov členitých palubovkami na pero a drážku z mäkkého dreva, š. nad 60 do 80mm</t>
  </si>
  <si>
    <t>455341269</t>
  </si>
  <si>
    <t>Montáž obloženia podhľadov členitých palubovkami na pero a drážku z mäkkého dreva, šírky nad 60 do 80 mm</t>
  </si>
  <si>
    <t>43</t>
  </si>
  <si>
    <t>611920005300.S</t>
  </si>
  <si>
    <t>Drevený obklad tatranský profil, hrúbka 11 mm, šírka 75 mm, smrek, I. trieda</t>
  </si>
  <si>
    <t>540461734</t>
  </si>
  <si>
    <t>30*1,04 'Přepočítané koeficientom množstva</t>
  </si>
  <si>
    <t>44</t>
  </si>
  <si>
    <t>766427112.S</t>
  </si>
  <si>
    <t>Montáž obloženia podhľadov, podkladový rošt</t>
  </si>
  <si>
    <t>-557196984</t>
  </si>
  <si>
    <t>Montáž obloženia podhľadov podkladový rošt</t>
  </si>
  <si>
    <t>45</t>
  </si>
  <si>
    <t>163641033</t>
  </si>
  <si>
    <t>51</t>
  </si>
  <si>
    <t>998766201.S</t>
  </si>
  <si>
    <t>Presun hmot pre konštrukcie stolárske v objektoch výšky do 6 m</t>
  </si>
  <si>
    <t>-2008231993</t>
  </si>
  <si>
    <t>Presun hmôt pre stolárske konštrukcie v objektoch výšky do 6 m</t>
  </si>
  <si>
    <t>783</t>
  </si>
  <si>
    <t>Nátery</t>
  </si>
  <si>
    <t>68</t>
  </si>
  <si>
    <t>783726200</t>
  </si>
  <si>
    <t>Nátery tesárskych konštrukcií syntetické na vzduchu schnúce lazurovacím lakom 2x lakovaním</t>
  </si>
  <si>
    <t>686976180</t>
  </si>
  <si>
    <t>35,5</t>
  </si>
  <si>
    <t>71</t>
  </si>
  <si>
    <t>783726300</t>
  </si>
  <si>
    <t>Nátery tesárskych konštrukcií syntetické hnedej farby</t>
  </si>
  <si>
    <t>1538866908</t>
  </si>
  <si>
    <t>Nátery tesárskych konštrukcií syntetické na vzduchu schnúce lazurovacím lakom 3x lakovaním</t>
  </si>
  <si>
    <t>13,2*(0,15+0,15)*2</t>
  </si>
  <si>
    <t>(2,775+2,775+4,7)*1,0*2,0</t>
  </si>
  <si>
    <t>-323678383</t>
  </si>
  <si>
    <t>Obrubník  parkový, lxšxv 1000x50x200 mm, červená</t>
  </si>
  <si>
    <t>Obrubník parkový, lxšxv 1000x50x200 mm, červená</t>
  </si>
  <si>
    <t>Lavička</t>
  </si>
  <si>
    <t>Doplnková cykloturistická infrašruktúra-prístrešok pre cyklistov Hrubov</t>
  </si>
  <si>
    <t>Hrubov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</si>
</sst>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8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3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167" fontId="35" fillId="3" borderId="22" xfId="0" applyNumberFormat="1" applyFont="1" applyFill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>
      <selection activeCell="AG9" sqref="AG9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s="1" customFormat="1" ht="36.950000000000003" customHeight="1" x14ac:dyDescent="0.2">
      <c r="AR2" s="208" t="s">
        <v>5</v>
      </c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S2" s="16" t="s">
        <v>6</v>
      </c>
      <c r="BT2" s="16" t="s">
        <v>7</v>
      </c>
    </row>
    <row r="3" spans="1:74" s="1" customFormat="1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s="1" customFormat="1" ht="24.95" customHeight="1" x14ac:dyDescent="0.2">
      <c r="B4" s="19"/>
      <c r="D4" s="20" t="s">
        <v>8</v>
      </c>
      <c r="AR4" s="19"/>
      <c r="AS4" s="21" t="s">
        <v>9</v>
      </c>
      <c r="BE4" s="22" t="s">
        <v>10</v>
      </c>
      <c r="BS4" s="16" t="s">
        <v>6</v>
      </c>
    </row>
    <row r="5" spans="1:74" s="1" customFormat="1" ht="12" customHeight="1" x14ac:dyDescent="0.2">
      <c r="B5" s="19"/>
      <c r="D5" s="23" t="s">
        <v>11</v>
      </c>
      <c r="K5" s="194" t="s">
        <v>12</v>
      </c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R5" s="19"/>
      <c r="BE5" s="191" t="s">
        <v>13</v>
      </c>
      <c r="BS5" s="16" t="s">
        <v>6</v>
      </c>
    </row>
    <row r="6" spans="1:74" s="1" customFormat="1" ht="36.950000000000003" customHeight="1" x14ac:dyDescent="0.2">
      <c r="B6" s="19"/>
      <c r="D6" s="25" t="s">
        <v>14</v>
      </c>
      <c r="K6" s="196" t="s">
        <v>482</v>
      </c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R6" s="19"/>
      <c r="BE6" s="192"/>
      <c r="BS6" s="16" t="s">
        <v>6</v>
      </c>
    </row>
    <row r="7" spans="1:74" s="1" customFormat="1" ht="12" customHeight="1" x14ac:dyDescent="0.2">
      <c r="B7" s="19"/>
      <c r="D7" s="26" t="s">
        <v>15</v>
      </c>
      <c r="K7" s="24" t="s">
        <v>1</v>
      </c>
      <c r="AK7" s="26" t="s">
        <v>16</v>
      </c>
      <c r="AN7" s="24" t="s">
        <v>1</v>
      </c>
      <c r="AR7" s="19"/>
      <c r="BE7" s="192"/>
      <c r="BS7" s="16" t="s">
        <v>6</v>
      </c>
    </row>
    <row r="8" spans="1:74" s="1" customFormat="1" ht="12" customHeight="1" x14ac:dyDescent="0.2">
      <c r="B8" s="19"/>
      <c r="D8" s="26" t="s">
        <v>17</v>
      </c>
      <c r="K8" s="24" t="s">
        <v>483</v>
      </c>
      <c r="AK8" s="26" t="s">
        <v>18</v>
      </c>
      <c r="AN8" s="27" t="s">
        <v>19</v>
      </c>
      <c r="AR8" s="19"/>
      <c r="BE8" s="192"/>
      <c r="BS8" s="16" t="s">
        <v>6</v>
      </c>
    </row>
    <row r="9" spans="1:74" s="1" customFormat="1" ht="14.45" customHeight="1" x14ac:dyDescent="0.2">
      <c r="B9" s="19"/>
      <c r="AR9" s="19"/>
      <c r="BE9" s="192"/>
      <c r="BS9" s="16" t="s">
        <v>6</v>
      </c>
    </row>
    <row r="10" spans="1:74" s="1" customFormat="1" ht="12" customHeight="1" x14ac:dyDescent="0.2">
      <c r="B10" s="19"/>
      <c r="D10" s="26" t="s">
        <v>20</v>
      </c>
      <c r="AK10" s="26" t="s">
        <v>21</v>
      </c>
      <c r="AN10" s="24" t="s">
        <v>1</v>
      </c>
      <c r="AR10" s="19"/>
      <c r="BE10" s="192"/>
      <c r="BS10" s="16" t="s">
        <v>6</v>
      </c>
    </row>
    <row r="11" spans="1:74" s="1" customFormat="1" ht="18.399999999999999" customHeight="1" x14ac:dyDescent="0.2">
      <c r="B11" s="19"/>
      <c r="E11" s="24" t="s">
        <v>22</v>
      </c>
      <c r="AK11" s="26" t="s">
        <v>23</v>
      </c>
      <c r="AN11" s="24" t="s">
        <v>1</v>
      </c>
      <c r="AR11" s="19"/>
      <c r="BE11" s="192"/>
      <c r="BS11" s="16" t="s">
        <v>6</v>
      </c>
    </row>
    <row r="12" spans="1:74" s="1" customFormat="1" ht="6.95" customHeight="1" x14ac:dyDescent="0.2">
      <c r="B12" s="19"/>
      <c r="AR12" s="19"/>
      <c r="BE12" s="192"/>
      <c r="BS12" s="16" t="s">
        <v>6</v>
      </c>
    </row>
    <row r="13" spans="1:74" s="1" customFormat="1" ht="12" customHeight="1" x14ac:dyDescent="0.2">
      <c r="B13" s="19"/>
      <c r="D13" s="26" t="s">
        <v>24</v>
      </c>
      <c r="AK13" s="26" t="s">
        <v>21</v>
      </c>
      <c r="AN13" s="28" t="s">
        <v>25</v>
      </c>
      <c r="AR13" s="19"/>
      <c r="BE13" s="192"/>
      <c r="BS13" s="16" t="s">
        <v>6</v>
      </c>
    </row>
    <row r="14" spans="1:74" ht="12.75" x14ac:dyDescent="0.2">
      <c r="B14" s="19"/>
      <c r="E14" s="197" t="s">
        <v>25</v>
      </c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26" t="s">
        <v>23</v>
      </c>
      <c r="AN14" s="28" t="s">
        <v>25</v>
      </c>
      <c r="AR14" s="19"/>
      <c r="BE14" s="192"/>
      <c r="BS14" s="16" t="s">
        <v>6</v>
      </c>
    </row>
    <row r="15" spans="1:74" s="1" customFormat="1" ht="6.95" customHeight="1" x14ac:dyDescent="0.2">
      <c r="B15" s="19"/>
      <c r="AR15" s="19"/>
      <c r="BE15" s="192"/>
      <c r="BS15" s="16" t="s">
        <v>3</v>
      </c>
    </row>
    <row r="16" spans="1:74" s="1" customFormat="1" ht="12" customHeight="1" x14ac:dyDescent="0.2">
      <c r="B16" s="19"/>
      <c r="D16" s="26" t="s">
        <v>26</v>
      </c>
      <c r="AK16" s="26" t="s">
        <v>21</v>
      </c>
      <c r="AN16" s="24" t="s">
        <v>1</v>
      </c>
      <c r="AR16" s="19"/>
      <c r="BE16" s="192"/>
      <c r="BS16" s="16" t="s">
        <v>3</v>
      </c>
    </row>
    <row r="17" spans="1:71" s="1" customFormat="1" ht="18.399999999999999" customHeight="1" x14ac:dyDescent="0.2">
      <c r="B17" s="19"/>
      <c r="E17" s="24" t="s">
        <v>22</v>
      </c>
      <c r="AK17" s="26" t="s">
        <v>23</v>
      </c>
      <c r="AN17" s="24" t="s">
        <v>1</v>
      </c>
      <c r="AR17" s="19"/>
      <c r="BE17" s="192"/>
      <c r="BS17" s="16" t="s">
        <v>27</v>
      </c>
    </row>
    <row r="18" spans="1:71" s="1" customFormat="1" ht="6.95" customHeight="1" x14ac:dyDescent="0.2">
      <c r="B18" s="19"/>
      <c r="AR18" s="19"/>
      <c r="BE18" s="192"/>
      <c r="BS18" s="16" t="s">
        <v>28</v>
      </c>
    </row>
    <row r="19" spans="1:71" s="1" customFormat="1" ht="12" customHeight="1" x14ac:dyDescent="0.2">
      <c r="B19" s="19"/>
      <c r="D19" s="26" t="s">
        <v>29</v>
      </c>
      <c r="AK19" s="26" t="s">
        <v>21</v>
      </c>
      <c r="AN19" s="24" t="s">
        <v>1</v>
      </c>
      <c r="AR19" s="19"/>
      <c r="BE19" s="192"/>
      <c r="BS19" s="16" t="s">
        <v>28</v>
      </c>
    </row>
    <row r="20" spans="1:71" s="1" customFormat="1" ht="18.399999999999999" customHeight="1" x14ac:dyDescent="0.2">
      <c r="B20" s="19"/>
      <c r="E20" s="24" t="s">
        <v>22</v>
      </c>
      <c r="AK20" s="26" t="s">
        <v>23</v>
      </c>
      <c r="AN20" s="24" t="s">
        <v>1</v>
      </c>
      <c r="AR20" s="19"/>
      <c r="BE20" s="192"/>
      <c r="BS20" s="16" t="s">
        <v>27</v>
      </c>
    </row>
    <row r="21" spans="1:71" s="1" customFormat="1" ht="6.95" customHeight="1" x14ac:dyDescent="0.2">
      <c r="B21" s="19"/>
      <c r="AR21" s="19"/>
      <c r="BE21" s="192"/>
    </row>
    <row r="22" spans="1:71" s="1" customFormat="1" ht="12" customHeight="1" x14ac:dyDescent="0.2">
      <c r="B22" s="19"/>
      <c r="D22" s="26" t="s">
        <v>30</v>
      </c>
      <c r="AR22" s="19"/>
      <c r="BE22" s="192"/>
    </row>
    <row r="23" spans="1:71" s="1" customFormat="1" ht="16.5" customHeight="1" x14ac:dyDescent="0.2">
      <c r="B23" s="19"/>
      <c r="E23" s="199" t="s">
        <v>1</v>
      </c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R23" s="19"/>
      <c r="BE23" s="192"/>
    </row>
    <row r="24" spans="1:71" s="1" customFormat="1" ht="6.95" customHeight="1" x14ac:dyDescent="0.2">
      <c r="B24" s="19"/>
      <c r="AR24" s="19"/>
      <c r="BE24" s="192"/>
    </row>
    <row r="25" spans="1:71" s="1" customFormat="1" ht="6.95" customHeight="1" x14ac:dyDescent="0.2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192"/>
    </row>
    <row r="26" spans="1:71" s="2" customFormat="1" ht="25.9" customHeight="1" x14ac:dyDescent="0.2">
      <c r="A26" s="31"/>
      <c r="B26" s="32"/>
      <c r="C26" s="31"/>
      <c r="D26" s="33" t="s">
        <v>31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00">
        <f>ROUND(AG94,2)</f>
        <v>0</v>
      </c>
      <c r="AL26" s="201"/>
      <c r="AM26" s="201"/>
      <c r="AN26" s="201"/>
      <c r="AO26" s="201"/>
      <c r="AP26" s="31"/>
      <c r="AQ26" s="31"/>
      <c r="AR26" s="32"/>
      <c r="BE26" s="192"/>
    </row>
    <row r="27" spans="1:71" s="2" customFormat="1" ht="6.95" customHeight="1" x14ac:dyDescent="0.2">
      <c r="A27" s="31"/>
      <c r="B27" s="32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2"/>
      <c r="BE27" s="192"/>
    </row>
    <row r="28" spans="1:71" s="2" customFormat="1" ht="12.75" x14ac:dyDescent="0.2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202" t="s">
        <v>32</v>
      </c>
      <c r="M28" s="202"/>
      <c r="N28" s="202"/>
      <c r="O28" s="202"/>
      <c r="P28" s="202"/>
      <c r="Q28" s="31"/>
      <c r="R28" s="31"/>
      <c r="S28" s="31"/>
      <c r="T28" s="31"/>
      <c r="U28" s="31"/>
      <c r="V28" s="31"/>
      <c r="W28" s="202" t="s">
        <v>33</v>
      </c>
      <c r="X28" s="202"/>
      <c r="Y28" s="202"/>
      <c r="Z28" s="202"/>
      <c r="AA28" s="202"/>
      <c r="AB28" s="202"/>
      <c r="AC28" s="202"/>
      <c r="AD28" s="202"/>
      <c r="AE28" s="202"/>
      <c r="AF28" s="31"/>
      <c r="AG28" s="31"/>
      <c r="AH28" s="31"/>
      <c r="AI28" s="31"/>
      <c r="AJ28" s="31"/>
      <c r="AK28" s="202" t="s">
        <v>34</v>
      </c>
      <c r="AL28" s="202"/>
      <c r="AM28" s="202"/>
      <c r="AN28" s="202"/>
      <c r="AO28" s="202"/>
      <c r="AP28" s="31"/>
      <c r="AQ28" s="31"/>
      <c r="AR28" s="32"/>
      <c r="BE28" s="192"/>
    </row>
    <row r="29" spans="1:71" s="3" customFormat="1" ht="14.45" customHeight="1" x14ac:dyDescent="0.2">
      <c r="B29" s="36"/>
      <c r="D29" s="26" t="s">
        <v>35</v>
      </c>
      <c r="F29" s="26" t="s">
        <v>36</v>
      </c>
      <c r="L29" s="190">
        <v>0.2</v>
      </c>
      <c r="M29" s="189"/>
      <c r="N29" s="189"/>
      <c r="O29" s="189"/>
      <c r="P29" s="189"/>
      <c r="W29" s="188">
        <f>ROUND(AZ94, 2)</f>
        <v>0</v>
      </c>
      <c r="X29" s="189"/>
      <c r="Y29" s="189"/>
      <c r="Z29" s="189"/>
      <c r="AA29" s="189"/>
      <c r="AB29" s="189"/>
      <c r="AC29" s="189"/>
      <c r="AD29" s="189"/>
      <c r="AE29" s="189"/>
      <c r="AK29" s="188">
        <f>ROUND(AV94, 2)</f>
        <v>0</v>
      </c>
      <c r="AL29" s="189"/>
      <c r="AM29" s="189"/>
      <c r="AN29" s="189"/>
      <c r="AO29" s="189"/>
      <c r="AR29" s="36"/>
      <c r="BE29" s="193"/>
    </row>
    <row r="30" spans="1:71" s="3" customFormat="1" ht="14.45" customHeight="1" x14ac:dyDescent="0.2">
      <c r="B30" s="36"/>
      <c r="F30" s="26" t="s">
        <v>37</v>
      </c>
      <c r="L30" s="190">
        <v>0.2</v>
      </c>
      <c r="M30" s="189"/>
      <c r="N30" s="189"/>
      <c r="O30" s="189"/>
      <c r="P30" s="189"/>
      <c r="W30" s="188">
        <f>ROUND(BA94, 2)</f>
        <v>0</v>
      </c>
      <c r="X30" s="189"/>
      <c r="Y30" s="189"/>
      <c r="Z30" s="189"/>
      <c r="AA30" s="189"/>
      <c r="AB30" s="189"/>
      <c r="AC30" s="189"/>
      <c r="AD30" s="189"/>
      <c r="AE30" s="189"/>
      <c r="AK30" s="188">
        <f>ROUND(AW94, 2)</f>
        <v>0</v>
      </c>
      <c r="AL30" s="189"/>
      <c r="AM30" s="189"/>
      <c r="AN30" s="189"/>
      <c r="AO30" s="189"/>
      <c r="AR30" s="36"/>
      <c r="BE30" s="193"/>
    </row>
    <row r="31" spans="1:71" s="3" customFormat="1" ht="14.45" hidden="1" customHeight="1" x14ac:dyDescent="0.2">
      <c r="B31" s="36"/>
      <c r="F31" s="26" t="s">
        <v>38</v>
      </c>
      <c r="L31" s="190">
        <v>0.2</v>
      </c>
      <c r="M31" s="189"/>
      <c r="N31" s="189"/>
      <c r="O31" s="189"/>
      <c r="P31" s="189"/>
      <c r="W31" s="188">
        <f>ROUND(BB94, 2)</f>
        <v>0</v>
      </c>
      <c r="X31" s="189"/>
      <c r="Y31" s="189"/>
      <c r="Z31" s="189"/>
      <c r="AA31" s="189"/>
      <c r="AB31" s="189"/>
      <c r="AC31" s="189"/>
      <c r="AD31" s="189"/>
      <c r="AE31" s="189"/>
      <c r="AK31" s="188">
        <v>0</v>
      </c>
      <c r="AL31" s="189"/>
      <c r="AM31" s="189"/>
      <c r="AN31" s="189"/>
      <c r="AO31" s="189"/>
      <c r="AR31" s="36"/>
      <c r="BE31" s="193"/>
    </row>
    <row r="32" spans="1:71" s="3" customFormat="1" ht="14.45" hidden="1" customHeight="1" x14ac:dyDescent="0.2">
      <c r="B32" s="36"/>
      <c r="F32" s="26" t="s">
        <v>39</v>
      </c>
      <c r="L32" s="190">
        <v>0.2</v>
      </c>
      <c r="M32" s="189"/>
      <c r="N32" s="189"/>
      <c r="O32" s="189"/>
      <c r="P32" s="189"/>
      <c r="W32" s="188">
        <f>ROUND(BC94, 2)</f>
        <v>0</v>
      </c>
      <c r="X32" s="189"/>
      <c r="Y32" s="189"/>
      <c r="Z32" s="189"/>
      <c r="AA32" s="189"/>
      <c r="AB32" s="189"/>
      <c r="AC32" s="189"/>
      <c r="AD32" s="189"/>
      <c r="AE32" s="189"/>
      <c r="AK32" s="188">
        <v>0</v>
      </c>
      <c r="AL32" s="189"/>
      <c r="AM32" s="189"/>
      <c r="AN32" s="189"/>
      <c r="AO32" s="189"/>
      <c r="AR32" s="36"/>
      <c r="BE32" s="193"/>
    </row>
    <row r="33" spans="1:57" s="3" customFormat="1" ht="14.45" hidden="1" customHeight="1" x14ac:dyDescent="0.2">
      <c r="B33" s="36"/>
      <c r="F33" s="26" t="s">
        <v>40</v>
      </c>
      <c r="L33" s="190">
        <v>0</v>
      </c>
      <c r="M33" s="189"/>
      <c r="N33" s="189"/>
      <c r="O33" s="189"/>
      <c r="P33" s="189"/>
      <c r="W33" s="188">
        <f>ROUND(BD94, 2)</f>
        <v>0</v>
      </c>
      <c r="X33" s="189"/>
      <c r="Y33" s="189"/>
      <c r="Z33" s="189"/>
      <c r="AA33" s="189"/>
      <c r="AB33" s="189"/>
      <c r="AC33" s="189"/>
      <c r="AD33" s="189"/>
      <c r="AE33" s="189"/>
      <c r="AK33" s="188">
        <v>0</v>
      </c>
      <c r="AL33" s="189"/>
      <c r="AM33" s="189"/>
      <c r="AN33" s="189"/>
      <c r="AO33" s="189"/>
      <c r="AR33" s="36"/>
      <c r="BE33" s="193"/>
    </row>
    <row r="34" spans="1:57" s="2" customFormat="1" ht="6.95" customHeight="1" x14ac:dyDescent="0.2">
      <c r="A34" s="31"/>
      <c r="B34" s="32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2"/>
      <c r="BE34" s="192"/>
    </row>
    <row r="35" spans="1:57" s="2" customFormat="1" ht="25.9" customHeight="1" x14ac:dyDescent="0.2">
      <c r="A35" s="31"/>
      <c r="B35" s="32"/>
      <c r="C35" s="37"/>
      <c r="D35" s="38" t="s">
        <v>41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42</v>
      </c>
      <c r="U35" s="39"/>
      <c r="V35" s="39"/>
      <c r="W35" s="39"/>
      <c r="X35" s="223" t="s">
        <v>43</v>
      </c>
      <c r="Y35" s="224"/>
      <c r="Z35" s="224"/>
      <c r="AA35" s="224"/>
      <c r="AB35" s="224"/>
      <c r="AC35" s="39"/>
      <c r="AD35" s="39"/>
      <c r="AE35" s="39"/>
      <c r="AF35" s="39"/>
      <c r="AG35" s="39"/>
      <c r="AH35" s="39"/>
      <c r="AI35" s="39"/>
      <c r="AJ35" s="39"/>
      <c r="AK35" s="225">
        <f>SUM(AK26:AK33)</f>
        <v>0</v>
      </c>
      <c r="AL35" s="224"/>
      <c r="AM35" s="224"/>
      <c r="AN35" s="224"/>
      <c r="AO35" s="226"/>
      <c r="AP35" s="37"/>
      <c r="AQ35" s="37"/>
      <c r="AR35" s="32"/>
      <c r="BE35" s="31"/>
    </row>
    <row r="36" spans="1:57" s="2" customFormat="1" ht="6.95" customHeight="1" x14ac:dyDescent="0.2">
      <c r="A36" s="31"/>
      <c r="B36" s="32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2"/>
      <c r="BE36" s="31"/>
    </row>
    <row r="37" spans="1:57" s="2" customFormat="1" ht="14.45" customHeight="1" x14ac:dyDescent="0.2">
      <c r="A37" s="31"/>
      <c r="B37" s="32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2"/>
      <c r="BE37" s="31"/>
    </row>
    <row r="38" spans="1:57" s="1" customFormat="1" ht="14.45" customHeight="1" x14ac:dyDescent="0.2">
      <c r="B38" s="19"/>
      <c r="AR38" s="19"/>
    </row>
    <row r="39" spans="1:57" s="1" customFormat="1" ht="14.45" customHeight="1" x14ac:dyDescent="0.2">
      <c r="B39" s="19"/>
      <c r="AR39" s="19"/>
    </row>
    <row r="40" spans="1:57" s="1" customFormat="1" ht="14.45" customHeight="1" x14ac:dyDescent="0.2">
      <c r="B40" s="19"/>
      <c r="AR40" s="19"/>
    </row>
    <row r="41" spans="1:57" s="1" customFormat="1" ht="14.45" customHeight="1" x14ac:dyDescent="0.2">
      <c r="B41" s="19"/>
      <c r="AR41" s="19"/>
    </row>
    <row r="42" spans="1:57" s="1" customFormat="1" ht="14.45" customHeight="1" x14ac:dyDescent="0.2">
      <c r="B42" s="19"/>
      <c r="AR42" s="19"/>
    </row>
    <row r="43" spans="1:57" s="1" customFormat="1" ht="14.45" customHeight="1" x14ac:dyDescent="0.2">
      <c r="B43" s="19"/>
      <c r="AR43" s="19"/>
    </row>
    <row r="44" spans="1:57" s="1" customFormat="1" ht="14.45" customHeight="1" x14ac:dyDescent="0.2">
      <c r="B44" s="19"/>
      <c r="AR44" s="19"/>
    </row>
    <row r="45" spans="1:57" s="1" customFormat="1" ht="14.45" customHeight="1" x14ac:dyDescent="0.2">
      <c r="B45" s="19"/>
      <c r="AR45" s="19"/>
    </row>
    <row r="46" spans="1:57" s="1" customFormat="1" ht="14.45" customHeight="1" x14ac:dyDescent="0.2">
      <c r="B46" s="19"/>
      <c r="AR46" s="19"/>
    </row>
    <row r="47" spans="1:57" s="1" customFormat="1" ht="14.45" customHeight="1" x14ac:dyDescent="0.2">
      <c r="B47" s="19"/>
      <c r="AR47" s="19"/>
    </row>
    <row r="48" spans="1:57" s="1" customFormat="1" ht="14.45" customHeight="1" x14ac:dyDescent="0.2">
      <c r="B48" s="19"/>
      <c r="AR48" s="19"/>
    </row>
    <row r="49" spans="1:57" s="2" customFormat="1" ht="14.45" customHeight="1" x14ac:dyDescent="0.2">
      <c r="B49" s="41"/>
      <c r="D49" s="42" t="s">
        <v>44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2" t="s">
        <v>45</v>
      </c>
      <c r="AI49" s="43"/>
      <c r="AJ49" s="43"/>
      <c r="AK49" s="43"/>
      <c r="AL49" s="43"/>
      <c r="AM49" s="43"/>
      <c r="AN49" s="43"/>
      <c r="AO49" s="43"/>
      <c r="AR49" s="41"/>
    </row>
    <row r="50" spans="1:57" x14ac:dyDescent="0.2">
      <c r="B50" s="19"/>
      <c r="AR50" s="19"/>
    </row>
    <row r="51" spans="1:57" x14ac:dyDescent="0.2">
      <c r="B51" s="19"/>
      <c r="AR51" s="19"/>
    </row>
    <row r="52" spans="1:57" x14ac:dyDescent="0.2">
      <c r="B52" s="19"/>
      <c r="AR52" s="19"/>
    </row>
    <row r="53" spans="1:57" x14ac:dyDescent="0.2">
      <c r="B53" s="19"/>
      <c r="AR53" s="19"/>
    </row>
    <row r="54" spans="1:57" x14ac:dyDescent="0.2">
      <c r="B54" s="19"/>
      <c r="AR54" s="19"/>
    </row>
    <row r="55" spans="1:57" x14ac:dyDescent="0.2">
      <c r="B55" s="19"/>
      <c r="AR55" s="19"/>
    </row>
    <row r="56" spans="1:57" x14ac:dyDescent="0.2">
      <c r="B56" s="19"/>
      <c r="AR56" s="19"/>
    </row>
    <row r="57" spans="1:57" x14ac:dyDescent="0.2">
      <c r="B57" s="19"/>
      <c r="AR57" s="19"/>
    </row>
    <row r="58" spans="1:57" x14ac:dyDescent="0.2">
      <c r="B58" s="19"/>
      <c r="AR58" s="19"/>
    </row>
    <row r="59" spans="1:57" x14ac:dyDescent="0.2">
      <c r="B59" s="19"/>
      <c r="AR59" s="19"/>
    </row>
    <row r="60" spans="1:57" s="2" customFormat="1" ht="12.75" x14ac:dyDescent="0.2">
      <c r="A60" s="31"/>
      <c r="B60" s="32"/>
      <c r="C60" s="31"/>
      <c r="D60" s="44" t="s">
        <v>46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4" t="s">
        <v>47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4" t="s">
        <v>46</v>
      </c>
      <c r="AI60" s="34"/>
      <c r="AJ60" s="34"/>
      <c r="AK60" s="34"/>
      <c r="AL60" s="34"/>
      <c r="AM60" s="44" t="s">
        <v>47</v>
      </c>
      <c r="AN60" s="34"/>
      <c r="AO60" s="34"/>
      <c r="AP60" s="31"/>
      <c r="AQ60" s="31"/>
      <c r="AR60" s="32"/>
      <c r="BE60" s="31"/>
    </row>
    <row r="61" spans="1:57" x14ac:dyDescent="0.2">
      <c r="B61" s="19"/>
      <c r="AR61" s="19"/>
    </row>
    <row r="62" spans="1:57" x14ac:dyDescent="0.2">
      <c r="B62" s="19"/>
      <c r="AR62" s="19"/>
    </row>
    <row r="63" spans="1:57" x14ac:dyDescent="0.2">
      <c r="B63" s="19"/>
      <c r="AR63" s="19"/>
    </row>
    <row r="64" spans="1:57" s="2" customFormat="1" ht="12.75" x14ac:dyDescent="0.2">
      <c r="A64" s="31"/>
      <c r="B64" s="32"/>
      <c r="C64" s="31"/>
      <c r="D64" s="42" t="s">
        <v>48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2" t="s">
        <v>49</v>
      </c>
      <c r="AI64" s="45"/>
      <c r="AJ64" s="45"/>
      <c r="AK64" s="45"/>
      <c r="AL64" s="45"/>
      <c r="AM64" s="45"/>
      <c r="AN64" s="45"/>
      <c r="AO64" s="45"/>
      <c r="AP64" s="31"/>
      <c r="AQ64" s="31"/>
      <c r="AR64" s="32"/>
      <c r="BE64" s="31"/>
    </row>
    <row r="65" spans="1:57" x14ac:dyDescent="0.2">
      <c r="B65" s="19"/>
      <c r="AR65" s="19"/>
    </row>
    <row r="66" spans="1:57" x14ac:dyDescent="0.2">
      <c r="B66" s="19"/>
      <c r="AR66" s="19"/>
    </row>
    <row r="67" spans="1:57" x14ac:dyDescent="0.2">
      <c r="B67" s="19"/>
      <c r="AR67" s="19"/>
    </row>
    <row r="68" spans="1:57" x14ac:dyDescent="0.2">
      <c r="B68" s="19"/>
      <c r="AR68" s="19"/>
    </row>
    <row r="69" spans="1:57" x14ac:dyDescent="0.2">
      <c r="B69" s="19"/>
      <c r="AR69" s="19"/>
    </row>
    <row r="70" spans="1:57" x14ac:dyDescent="0.2">
      <c r="B70" s="19"/>
      <c r="AR70" s="19"/>
    </row>
    <row r="71" spans="1:57" x14ac:dyDescent="0.2">
      <c r="B71" s="19"/>
      <c r="AR71" s="19"/>
    </row>
    <row r="72" spans="1:57" x14ac:dyDescent="0.2">
      <c r="B72" s="19"/>
      <c r="AR72" s="19"/>
    </row>
    <row r="73" spans="1:57" x14ac:dyDescent="0.2">
      <c r="B73" s="19"/>
      <c r="AR73" s="19"/>
    </row>
    <row r="74" spans="1:57" x14ac:dyDescent="0.2">
      <c r="B74" s="19"/>
      <c r="AR74" s="19"/>
    </row>
    <row r="75" spans="1:57" s="2" customFormat="1" ht="12.75" x14ac:dyDescent="0.2">
      <c r="A75" s="31"/>
      <c r="B75" s="32"/>
      <c r="C75" s="31"/>
      <c r="D75" s="44" t="s">
        <v>46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4" t="s">
        <v>47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4" t="s">
        <v>46</v>
      </c>
      <c r="AI75" s="34"/>
      <c r="AJ75" s="34"/>
      <c r="AK75" s="34"/>
      <c r="AL75" s="34"/>
      <c r="AM75" s="44" t="s">
        <v>47</v>
      </c>
      <c r="AN75" s="34"/>
      <c r="AO75" s="34"/>
      <c r="AP75" s="31"/>
      <c r="AQ75" s="31"/>
      <c r="AR75" s="32"/>
      <c r="BE75" s="31"/>
    </row>
    <row r="76" spans="1:57" s="2" customFormat="1" x14ac:dyDescent="0.2">
      <c r="A76" s="31"/>
      <c r="B76" s="32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2"/>
      <c r="BE76" s="31"/>
    </row>
    <row r="77" spans="1:57" s="2" customFormat="1" ht="6.95" customHeight="1" x14ac:dyDescent="0.2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2"/>
      <c r="BE77" s="31"/>
    </row>
    <row r="81" spans="1:91" s="2" customFormat="1" ht="6.95" customHeight="1" x14ac:dyDescent="0.2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2"/>
      <c r="BE81" s="31"/>
    </row>
    <row r="82" spans="1:91" s="2" customFormat="1" ht="24.95" customHeight="1" x14ac:dyDescent="0.2">
      <c r="A82" s="31"/>
      <c r="B82" s="32"/>
      <c r="C82" s="20" t="s">
        <v>50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2"/>
      <c r="BE82" s="31"/>
    </row>
    <row r="83" spans="1:91" s="2" customFormat="1" ht="6.95" customHeight="1" x14ac:dyDescent="0.2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2"/>
      <c r="BE83" s="31"/>
    </row>
    <row r="84" spans="1:91" s="4" customFormat="1" ht="12" customHeight="1" x14ac:dyDescent="0.2">
      <c r="B84" s="50"/>
      <c r="C84" s="26" t="s">
        <v>11</v>
      </c>
      <c r="L84" s="4" t="str">
        <f>K5</f>
        <v>646</v>
      </c>
      <c r="AR84" s="50"/>
    </row>
    <row r="85" spans="1:91" s="5" customFormat="1" ht="36.950000000000003" customHeight="1" x14ac:dyDescent="0.2">
      <c r="B85" s="51"/>
      <c r="C85" s="52" t="s">
        <v>14</v>
      </c>
      <c r="L85" s="214" t="str">
        <f>K6</f>
        <v>Doplnková cykloturistická infrašruktúra-prístrešok pre cyklistov Hrubov</v>
      </c>
      <c r="M85" s="215"/>
      <c r="N85" s="215"/>
      <c r="O85" s="215"/>
      <c r="P85" s="215"/>
      <c r="Q85" s="215"/>
      <c r="R85" s="215"/>
      <c r="S85" s="215"/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I85" s="215"/>
      <c r="AJ85" s="215"/>
      <c r="AK85" s="215"/>
      <c r="AL85" s="215"/>
      <c r="AM85" s="215"/>
      <c r="AN85" s="215"/>
      <c r="AO85" s="215"/>
      <c r="AR85" s="51"/>
    </row>
    <row r="86" spans="1:91" s="2" customFormat="1" ht="6.95" customHeight="1" x14ac:dyDescent="0.2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2"/>
      <c r="BE86" s="31"/>
    </row>
    <row r="87" spans="1:91" s="2" customFormat="1" ht="12" customHeight="1" x14ac:dyDescent="0.2">
      <c r="A87" s="31"/>
      <c r="B87" s="32"/>
      <c r="C87" s="26" t="s">
        <v>17</v>
      </c>
      <c r="D87" s="31"/>
      <c r="E87" s="31"/>
      <c r="F87" s="31"/>
      <c r="G87" s="31"/>
      <c r="H87" s="31"/>
      <c r="I87" s="31"/>
      <c r="J87" s="31"/>
      <c r="K87" s="31"/>
      <c r="L87" s="53" t="str">
        <f>IF(K8="","",K8)</f>
        <v>Hrubov</v>
      </c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26" t="s">
        <v>18</v>
      </c>
      <c r="AJ87" s="31"/>
      <c r="AK87" s="31"/>
      <c r="AL87" s="31"/>
      <c r="AM87" s="216" t="str">
        <f>IF(AN8= "","",AN8)</f>
        <v>20. 10. 2020</v>
      </c>
      <c r="AN87" s="216"/>
      <c r="AO87" s="31"/>
      <c r="AP87" s="31"/>
      <c r="AQ87" s="31"/>
      <c r="AR87" s="32"/>
      <c r="BE87" s="31"/>
    </row>
    <row r="88" spans="1:91" s="2" customFormat="1" ht="6.95" customHeight="1" x14ac:dyDescent="0.2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2"/>
      <c r="BE88" s="31"/>
    </row>
    <row r="89" spans="1:91" s="2" customFormat="1" ht="15.2" customHeight="1" x14ac:dyDescent="0.2">
      <c r="A89" s="31"/>
      <c r="B89" s="32"/>
      <c r="C89" s="26" t="s">
        <v>20</v>
      </c>
      <c r="D89" s="31"/>
      <c r="E89" s="31"/>
      <c r="F89" s="31"/>
      <c r="G89" s="31"/>
      <c r="H89" s="31"/>
      <c r="I89" s="31"/>
      <c r="J89" s="31"/>
      <c r="K89" s="31"/>
      <c r="L89" s="4" t="str">
        <f>IF(E11= "","",E11)</f>
        <v xml:space="preserve"> 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26" t="s">
        <v>26</v>
      </c>
      <c r="AJ89" s="31"/>
      <c r="AK89" s="31"/>
      <c r="AL89" s="31"/>
      <c r="AM89" s="217" t="str">
        <f>IF(E17="","",E17)</f>
        <v xml:space="preserve"> </v>
      </c>
      <c r="AN89" s="218"/>
      <c r="AO89" s="218"/>
      <c r="AP89" s="218"/>
      <c r="AQ89" s="31"/>
      <c r="AR89" s="32"/>
      <c r="AS89" s="219" t="s">
        <v>51</v>
      </c>
      <c r="AT89" s="220"/>
      <c r="AU89" s="55"/>
      <c r="AV89" s="55"/>
      <c r="AW89" s="55"/>
      <c r="AX89" s="55"/>
      <c r="AY89" s="55"/>
      <c r="AZ89" s="55"/>
      <c r="BA89" s="55"/>
      <c r="BB89" s="55"/>
      <c r="BC89" s="55"/>
      <c r="BD89" s="56"/>
      <c r="BE89" s="31"/>
    </row>
    <row r="90" spans="1:91" s="2" customFormat="1" ht="15.2" customHeight="1" x14ac:dyDescent="0.2">
      <c r="A90" s="31"/>
      <c r="B90" s="32"/>
      <c r="C90" s="26" t="s">
        <v>24</v>
      </c>
      <c r="D90" s="31"/>
      <c r="E90" s="31"/>
      <c r="F90" s="31"/>
      <c r="G90" s="31"/>
      <c r="H90" s="31"/>
      <c r="I90" s="31"/>
      <c r="J90" s="31"/>
      <c r="K90" s="31"/>
      <c r="L90" s="4" t="str">
        <f>IF(E14= "Vyplň údaj","",E14)</f>
        <v/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26" t="s">
        <v>29</v>
      </c>
      <c r="AJ90" s="31"/>
      <c r="AK90" s="31"/>
      <c r="AL90" s="31"/>
      <c r="AM90" s="217" t="str">
        <f>IF(E20="","",E20)</f>
        <v xml:space="preserve"> </v>
      </c>
      <c r="AN90" s="218"/>
      <c r="AO90" s="218"/>
      <c r="AP90" s="218"/>
      <c r="AQ90" s="31"/>
      <c r="AR90" s="32"/>
      <c r="AS90" s="221"/>
      <c r="AT90" s="222"/>
      <c r="AU90" s="57"/>
      <c r="AV90" s="57"/>
      <c r="AW90" s="57"/>
      <c r="AX90" s="57"/>
      <c r="AY90" s="57"/>
      <c r="AZ90" s="57"/>
      <c r="BA90" s="57"/>
      <c r="BB90" s="57"/>
      <c r="BC90" s="57"/>
      <c r="BD90" s="58"/>
      <c r="BE90" s="31"/>
    </row>
    <row r="91" spans="1:91" s="2" customFormat="1" ht="10.9" customHeight="1" x14ac:dyDescent="0.2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2"/>
      <c r="AS91" s="221"/>
      <c r="AT91" s="222"/>
      <c r="AU91" s="57"/>
      <c r="AV91" s="57"/>
      <c r="AW91" s="57"/>
      <c r="AX91" s="57"/>
      <c r="AY91" s="57"/>
      <c r="AZ91" s="57"/>
      <c r="BA91" s="57"/>
      <c r="BB91" s="57"/>
      <c r="BC91" s="57"/>
      <c r="BD91" s="58"/>
      <c r="BE91" s="31"/>
    </row>
    <row r="92" spans="1:91" s="2" customFormat="1" ht="29.25" customHeight="1" x14ac:dyDescent="0.2">
      <c r="A92" s="31"/>
      <c r="B92" s="32"/>
      <c r="C92" s="209" t="s">
        <v>52</v>
      </c>
      <c r="D92" s="210"/>
      <c r="E92" s="210"/>
      <c r="F92" s="210"/>
      <c r="G92" s="210"/>
      <c r="H92" s="59"/>
      <c r="I92" s="211" t="s">
        <v>53</v>
      </c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10"/>
      <c r="X92" s="210"/>
      <c r="Y92" s="210"/>
      <c r="Z92" s="210"/>
      <c r="AA92" s="210"/>
      <c r="AB92" s="210"/>
      <c r="AC92" s="210"/>
      <c r="AD92" s="210"/>
      <c r="AE92" s="210"/>
      <c r="AF92" s="210"/>
      <c r="AG92" s="212" t="s">
        <v>54</v>
      </c>
      <c r="AH92" s="210"/>
      <c r="AI92" s="210"/>
      <c r="AJ92" s="210"/>
      <c r="AK92" s="210"/>
      <c r="AL92" s="210"/>
      <c r="AM92" s="210"/>
      <c r="AN92" s="211" t="s">
        <v>55</v>
      </c>
      <c r="AO92" s="210"/>
      <c r="AP92" s="213"/>
      <c r="AQ92" s="60" t="s">
        <v>56</v>
      </c>
      <c r="AR92" s="32"/>
      <c r="AS92" s="61" t="s">
        <v>57</v>
      </c>
      <c r="AT92" s="62" t="s">
        <v>58</v>
      </c>
      <c r="AU92" s="62" t="s">
        <v>59</v>
      </c>
      <c r="AV92" s="62" t="s">
        <v>60</v>
      </c>
      <c r="AW92" s="62" t="s">
        <v>61</v>
      </c>
      <c r="AX92" s="62" t="s">
        <v>62</v>
      </c>
      <c r="AY92" s="62" t="s">
        <v>63</v>
      </c>
      <c r="AZ92" s="62" t="s">
        <v>64</v>
      </c>
      <c r="BA92" s="62" t="s">
        <v>65</v>
      </c>
      <c r="BB92" s="62" t="s">
        <v>66</v>
      </c>
      <c r="BC92" s="62" t="s">
        <v>67</v>
      </c>
      <c r="BD92" s="63" t="s">
        <v>68</v>
      </c>
      <c r="BE92" s="31"/>
    </row>
    <row r="93" spans="1:91" s="2" customFormat="1" ht="10.9" customHeight="1" x14ac:dyDescent="0.2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2"/>
      <c r="AS93" s="64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6"/>
      <c r="BE93" s="31"/>
    </row>
    <row r="94" spans="1:91" s="6" customFormat="1" ht="32.450000000000003" customHeight="1" x14ac:dyDescent="0.2">
      <c r="B94" s="67"/>
      <c r="C94" s="68" t="s">
        <v>69</v>
      </c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206">
        <f>ROUND(AG95,2)</f>
        <v>0</v>
      </c>
      <c r="AH94" s="206"/>
      <c r="AI94" s="206"/>
      <c r="AJ94" s="206"/>
      <c r="AK94" s="206"/>
      <c r="AL94" s="206"/>
      <c r="AM94" s="206"/>
      <c r="AN94" s="207">
        <f>SUM(AG94,AT94)</f>
        <v>0</v>
      </c>
      <c r="AO94" s="207"/>
      <c r="AP94" s="207"/>
      <c r="AQ94" s="71" t="s">
        <v>1</v>
      </c>
      <c r="AR94" s="67"/>
      <c r="AS94" s="72">
        <f>ROUND(AS95,2)</f>
        <v>0</v>
      </c>
      <c r="AT94" s="73">
        <f>ROUND(SUM(AV94:AW94),2)</f>
        <v>0</v>
      </c>
      <c r="AU94" s="74">
        <f>ROUND(AU95,5)</f>
        <v>0</v>
      </c>
      <c r="AV94" s="73">
        <f>ROUND(AZ94*L29,2)</f>
        <v>0</v>
      </c>
      <c r="AW94" s="73">
        <f>ROUND(BA94*L30,2)</f>
        <v>0</v>
      </c>
      <c r="AX94" s="73">
        <f>ROUND(BB94*L29,2)</f>
        <v>0</v>
      </c>
      <c r="AY94" s="73">
        <f>ROUND(BC94*L30,2)</f>
        <v>0</v>
      </c>
      <c r="AZ94" s="73">
        <f>ROUND(AZ95,2)</f>
        <v>0</v>
      </c>
      <c r="BA94" s="73">
        <f>ROUND(BA95,2)</f>
        <v>0</v>
      </c>
      <c r="BB94" s="73">
        <f>ROUND(BB95,2)</f>
        <v>0</v>
      </c>
      <c r="BC94" s="73">
        <f>ROUND(BC95,2)</f>
        <v>0</v>
      </c>
      <c r="BD94" s="75">
        <f>ROUND(BD95,2)</f>
        <v>0</v>
      </c>
      <c r="BS94" s="76" t="s">
        <v>70</v>
      </c>
      <c r="BT94" s="76" t="s">
        <v>71</v>
      </c>
      <c r="BU94" s="77" t="s">
        <v>72</v>
      </c>
      <c r="BV94" s="76" t="s">
        <v>73</v>
      </c>
      <c r="BW94" s="76" t="s">
        <v>4</v>
      </c>
      <c r="BX94" s="76" t="s">
        <v>74</v>
      </c>
      <c r="CL94" s="76" t="s">
        <v>1</v>
      </c>
    </row>
    <row r="95" spans="1:91" s="7" customFormat="1" ht="16.5" customHeight="1" x14ac:dyDescent="0.2">
      <c r="A95" s="78" t="s">
        <v>75</v>
      </c>
      <c r="B95" s="79"/>
      <c r="C95" s="80"/>
      <c r="D95" s="205" t="s">
        <v>76</v>
      </c>
      <c r="E95" s="205"/>
      <c r="F95" s="205"/>
      <c r="G95" s="205"/>
      <c r="H95" s="205"/>
      <c r="I95" s="81"/>
      <c r="J95" s="205" t="s">
        <v>77</v>
      </c>
      <c r="K95" s="205"/>
      <c r="L95" s="205"/>
      <c r="M95" s="205"/>
      <c r="N95" s="205"/>
      <c r="O95" s="205"/>
      <c r="P95" s="205"/>
      <c r="Q95" s="205"/>
      <c r="R95" s="205"/>
      <c r="S95" s="205"/>
      <c r="T95" s="205"/>
      <c r="U95" s="205"/>
      <c r="V95" s="205"/>
      <c r="W95" s="205"/>
      <c r="X95" s="205"/>
      <c r="Y95" s="205"/>
      <c r="Z95" s="205"/>
      <c r="AA95" s="205"/>
      <c r="AB95" s="205"/>
      <c r="AC95" s="205"/>
      <c r="AD95" s="205"/>
      <c r="AE95" s="205"/>
      <c r="AF95" s="205"/>
      <c r="AG95" s="203">
        <f>'01 - Prístrešok pre cykli...'!J30</f>
        <v>0</v>
      </c>
      <c r="AH95" s="204"/>
      <c r="AI95" s="204"/>
      <c r="AJ95" s="204"/>
      <c r="AK95" s="204"/>
      <c r="AL95" s="204"/>
      <c r="AM95" s="204"/>
      <c r="AN95" s="203">
        <f>SUM(AG95,AT95)</f>
        <v>0</v>
      </c>
      <c r="AO95" s="204"/>
      <c r="AP95" s="204"/>
      <c r="AQ95" s="82" t="s">
        <v>78</v>
      </c>
      <c r="AR95" s="79"/>
      <c r="AS95" s="83">
        <v>0</v>
      </c>
      <c r="AT95" s="84">
        <f>ROUND(SUM(AV95:AW95),2)</f>
        <v>0</v>
      </c>
      <c r="AU95" s="85">
        <f>'01 - Prístrešok pre cykli...'!P129</f>
        <v>0</v>
      </c>
      <c r="AV95" s="84">
        <f>'01 - Prístrešok pre cykli...'!J33</f>
        <v>0</v>
      </c>
      <c r="AW95" s="84">
        <f>'01 - Prístrešok pre cykli...'!J34</f>
        <v>0</v>
      </c>
      <c r="AX95" s="84">
        <f>'01 - Prístrešok pre cykli...'!J35</f>
        <v>0</v>
      </c>
      <c r="AY95" s="84">
        <f>'01 - Prístrešok pre cykli...'!J36</f>
        <v>0</v>
      </c>
      <c r="AZ95" s="84">
        <f>'01 - Prístrešok pre cykli...'!F33</f>
        <v>0</v>
      </c>
      <c r="BA95" s="84">
        <f>'01 - Prístrešok pre cykli...'!F34</f>
        <v>0</v>
      </c>
      <c r="BB95" s="84">
        <f>'01 - Prístrešok pre cykli...'!F35</f>
        <v>0</v>
      </c>
      <c r="BC95" s="84">
        <f>'01 - Prístrešok pre cykli...'!F36</f>
        <v>0</v>
      </c>
      <c r="BD95" s="86">
        <f>'01 - Prístrešok pre cykli...'!F37</f>
        <v>0</v>
      </c>
      <c r="BT95" s="87" t="s">
        <v>79</v>
      </c>
      <c r="BV95" s="87" t="s">
        <v>73</v>
      </c>
      <c r="BW95" s="87" t="s">
        <v>80</v>
      </c>
      <c r="BX95" s="87" t="s">
        <v>4</v>
      </c>
      <c r="CL95" s="87" t="s">
        <v>1</v>
      </c>
      <c r="CM95" s="87" t="s">
        <v>71</v>
      </c>
    </row>
    <row r="96" spans="1:91" s="2" customFormat="1" ht="30" customHeight="1" x14ac:dyDescent="0.2">
      <c r="A96" s="31"/>
      <c r="B96" s="32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2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</row>
    <row r="97" spans="1:57" s="2" customFormat="1" ht="6.95" customHeight="1" x14ac:dyDescent="0.2">
      <c r="A97" s="31"/>
      <c r="B97" s="46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32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</row>
  </sheetData>
  <mergeCells count="42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AN95:AP95"/>
    <mergeCell ref="AG95:AM95"/>
    <mergeCell ref="D95:H95"/>
    <mergeCell ref="J95:AF95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  <mergeCell ref="W32:AE32"/>
    <mergeCell ref="AK32:AO32"/>
    <mergeCell ref="L32:P32"/>
  </mergeCells>
  <hyperlinks>
    <hyperlink ref="A95" location="'01 - Prístrešok pre cykli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27"/>
  <sheetViews>
    <sheetView showGridLines="0" tabSelected="1" workbookViewId="0">
      <selection activeCell="W14" sqref="W14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208" t="s">
        <v>5</v>
      </c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6" t="s">
        <v>80</v>
      </c>
    </row>
    <row r="3" spans="1:46" s="1" customFormat="1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71</v>
      </c>
    </row>
    <row r="4" spans="1:46" s="1" customFormat="1" ht="24.95" customHeight="1" x14ac:dyDescent="0.2">
      <c r="B4" s="19"/>
      <c r="D4" s="20" t="s">
        <v>81</v>
      </c>
      <c r="L4" s="19"/>
      <c r="M4" s="88" t="s">
        <v>9</v>
      </c>
      <c r="AT4" s="16" t="s">
        <v>3</v>
      </c>
    </row>
    <row r="5" spans="1:46" s="1" customFormat="1" ht="6.95" customHeight="1" x14ac:dyDescent="0.2">
      <c r="B5" s="19"/>
      <c r="L5" s="19"/>
    </row>
    <row r="6" spans="1:46" s="1" customFormat="1" ht="12" customHeight="1" x14ac:dyDescent="0.2">
      <c r="B6" s="19"/>
      <c r="D6" s="26" t="s">
        <v>14</v>
      </c>
      <c r="L6" s="19"/>
    </row>
    <row r="7" spans="1:46" s="1" customFormat="1" ht="16.5" customHeight="1" x14ac:dyDescent="0.2">
      <c r="B7" s="19"/>
      <c r="E7" s="228" t="str">
        <f>'Rekapitulácia stavby'!K6</f>
        <v>Doplnková cykloturistická infrašruktúra-prístrešok pre cyklistov Hrubov</v>
      </c>
      <c r="F7" s="229"/>
      <c r="G7" s="229"/>
      <c r="H7" s="229"/>
      <c r="L7" s="19"/>
    </row>
    <row r="8" spans="1:46" s="2" customFormat="1" ht="12" customHeight="1" x14ac:dyDescent="0.2">
      <c r="A8" s="31"/>
      <c r="B8" s="32"/>
      <c r="C8" s="31"/>
      <c r="D8" s="26" t="s">
        <v>82</v>
      </c>
      <c r="E8" s="31"/>
      <c r="F8" s="31"/>
      <c r="G8" s="31"/>
      <c r="H8" s="31"/>
      <c r="I8" s="31"/>
      <c r="J8" s="31"/>
      <c r="K8" s="31"/>
      <c r="L8" s="4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 x14ac:dyDescent="0.2">
      <c r="A9" s="31"/>
      <c r="B9" s="32"/>
      <c r="C9" s="31"/>
      <c r="D9" s="31"/>
      <c r="E9" s="214" t="s">
        <v>83</v>
      </c>
      <c r="F9" s="227"/>
      <c r="G9" s="227"/>
      <c r="H9" s="227"/>
      <c r="I9" s="31"/>
      <c r="J9" s="31"/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x14ac:dyDescent="0.2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 x14ac:dyDescent="0.2">
      <c r="A11" s="31"/>
      <c r="B11" s="32"/>
      <c r="C11" s="31"/>
      <c r="D11" s="26" t="s">
        <v>15</v>
      </c>
      <c r="E11" s="31"/>
      <c r="F11" s="24" t="s">
        <v>1</v>
      </c>
      <c r="G11" s="31"/>
      <c r="H11" s="31"/>
      <c r="I11" s="26" t="s">
        <v>16</v>
      </c>
      <c r="J11" s="24" t="s">
        <v>1</v>
      </c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 x14ac:dyDescent="0.2">
      <c r="A12" s="31"/>
      <c r="B12" s="32"/>
      <c r="C12" s="31"/>
      <c r="D12" s="26" t="s">
        <v>17</v>
      </c>
      <c r="E12" s="31"/>
      <c r="F12" s="24" t="s">
        <v>483</v>
      </c>
      <c r="G12" s="31"/>
      <c r="H12" s="31"/>
      <c r="I12" s="26" t="s">
        <v>18</v>
      </c>
      <c r="J12" s="54" t="str">
        <f>'Rekapitulácia stavby'!AN8</f>
        <v>20. 10. 2020</v>
      </c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 x14ac:dyDescent="0.2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 x14ac:dyDescent="0.2">
      <c r="A14" s="31"/>
      <c r="B14" s="32"/>
      <c r="C14" s="31"/>
      <c r="D14" s="26" t="s">
        <v>20</v>
      </c>
      <c r="E14" s="31"/>
      <c r="F14" s="31"/>
      <c r="G14" s="31"/>
      <c r="H14" s="31"/>
      <c r="I14" s="26" t="s">
        <v>21</v>
      </c>
      <c r="J14" s="24" t="str">
        <f>IF('Rekapitulácia stavby'!AN10="","",'Rekapitulácia stavby'!AN10)</f>
        <v/>
      </c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 x14ac:dyDescent="0.2">
      <c r="A15" s="31"/>
      <c r="B15" s="32"/>
      <c r="C15" s="31"/>
      <c r="D15" s="31"/>
      <c r="E15" s="24" t="str">
        <f>IF('Rekapitulácia stavby'!E11="","",'Rekapitulácia stavby'!E11)</f>
        <v xml:space="preserve"> </v>
      </c>
      <c r="F15" s="31"/>
      <c r="G15" s="31"/>
      <c r="H15" s="31"/>
      <c r="I15" s="26" t="s">
        <v>23</v>
      </c>
      <c r="J15" s="24" t="str">
        <f>IF('Rekapitulácia stavby'!AN11="","",'Rekapitulácia stavby'!AN11)</f>
        <v/>
      </c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 x14ac:dyDescent="0.2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 x14ac:dyDescent="0.2">
      <c r="A17" s="31"/>
      <c r="B17" s="32"/>
      <c r="C17" s="31"/>
      <c r="D17" s="26" t="s">
        <v>24</v>
      </c>
      <c r="E17" s="31"/>
      <c r="F17" s="31"/>
      <c r="G17" s="31"/>
      <c r="H17" s="31"/>
      <c r="I17" s="26" t="s">
        <v>21</v>
      </c>
      <c r="J17" s="27" t="str">
        <f>'Rekapitulácia stavby'!AN13</f>
        <v>Vyplň údaj</v>
      </c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 x14ac:dyDescent="0.2">
      <c r="A18" s="31"/>
      <c r="B18" s="32"/>
      <c r="C18" s="31"/>
      <c r="D18" s="31"/>
      <c r="E18" s="230" t="str">
        <f>'Rekapitulácia stavby'!E14</f>
        <v>Vyplň údaj</v>
      </c>
      <c r="F18" s="194"/>
      <c r="G18" s="194"/>
      <c r="H18" s="194"/>
      <c r="I18" s="26" t="s">
        <v>23</v>
      </c>
      <c r="J18" s="27" t="str">
        <f>'Rekapitulácia stavby'!AN14</f>
        <v>Vyplň údaj</v>
      </c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 x14ac:dyDescent="0.2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 x14ac:dyDescent="0.2">
      <c r="A20" s="31"/>
      <c r="B20" s="32"/>
      <c r="C20" s="31"/>
      <c r="D20" s="26" t="s">
        <v>26</v>
      </c>
      <c r="E20" s="31"/>
      <c r="F20" s="31"/>
      <c r="G20" s="31"/>
      <c r="H20" s="31"/>
      <c r="I20" s="26" t="s">
        <v>21</v>
      </c>
      <c r="J20" s="24" t="str">
        <f>IF('Rekapitulácia stavby'!AN16="","",'Rekapitulácia stavby'!AN16)</f>
        <v/>
      </c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 x14ac:dyDescent="0.2">
      <c r="A21" s="31"/>
      <c r="B21" s="32"/>
      <c r="C21" s="31"/>
      <c r="D21" s="31"/>
      <c r="E21" s="24" t="str">
        <f>IF('Rekapitulácia stavby'!E17="","",'Rekapitulácia stavby'!E17)</f>
        <v xml:space="preserve"> </v>
      </c>
      <c r="F21" s="31"/>
      <c r="G21" s="31"/>
      <c r="H21" s="31"/>
      <c r="I21" s="26" t="s">
        <v>23</v>
      </c>
      <c r="J21" s="24" t="str">
        <f>IF('Rekapitulácia stavby'!AN17="","",'Rekapitulácia stavby'!AN17)</f>
        <v/>
      </c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 x14ac:dyDescent="0.2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 x14ac:dyDescent="0.2">
      <c r="A23" s="31"/>
      <c r="B23" s="32"/>
      <c r="C23" s="31"/>
      <c r="D23" s="26" t="s">
        <v>29</v>
      </c>
      <c r="E23" s="31"/>
      <c r="F23" s="31"/>
      <c r="G23" s="31"/>
      <c r="H23" s="31"/>
      <c r="I23" s="26" t="s">
        <v>21</v>
      </c>
      <c r="J23" s="24" t="str">
        <f>IF('Rekapitulácia stavby'!AN19="","",'Rekapitulácia stavby'!AN19)</f>
        <v/>
      </c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 x14ac:dyDescent="0.2">
      <c r="A24" s="31"/>
      <c r="B24" s="32"/>
      <c r="C24" s="31"/>
      <c r="D24" s="31"/>
      <c r="E24" s="24" t="str">
        <f>IF('Rekapitulácia stavby'!E20="","",'Rekapitulácia stavby'!E20)</f>
        <v xml:space="preserve"> </v>
      </c>
      <c r="F24" s="31"/>
      <c r="G24" s="31"/>
      <c r="H24" s="31"/>
      <c r="I24" s="26" t="s">
        <v>23</v>
      </c>
      <c r="J24" s="24" t="str">
        <f>IF('Rekapitulácia stavby'!AN20="","",'Rekapitulácia stavby'!AN20)</f>
        <v/>
      </c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 x14ac:dyDescent="0.2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 x14ac:dyDescent="0.2">
      <c r="A26" s="31"/>
      <c r="B26" s="32"/>
      <c r="C26" s="31"/>
      <c r="D26" s="26" t="s">
        <v>30</v>
      </c>
      <c r="E26" s="31"/>
      <c r="F26" s="31"/>
      <c r="G26" s="31"/>
      <c r="H26" s="31"/>
      <c r="I26" s="31"/>
      <c r="J26" s="31"/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 x14ac:dyDescent="0.2">
      <c r="A27" s="89"/>
      <c r="B27" s="90"/>
      <c r="C27" s="89"/>
      <c r="D27" s="89"/>
      <c r="E27" s="199" t="s">
        <v>1</v>
      </c>
      <c r="F27" s="199"/>
      <c r="G27" s="199"/>
      <c r="H27" s="199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5" customHeight="1" x14ac:dyDescent="0.2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 x14ac:dyDescent="0.2">
      <c r="A29" s="31"/>
      <c r="B29" s="32"/>
      <c r="C29" s="31"/>
      <c r="D29" s="65"/>
      <c r="E29" s="65"/>
      <c r="F29" s="65"/>
      <c r="G29" s="65"/>
      <c r="H29" s="65"/>
      <c r="I29" s="65"/>
      <c r="J29" s="65"/>
      <c r="K29" s="65"/>
      <c r="L29" s="4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5" customHeight="1" x14ac:dyDescent="0.2">
      <c r="A30" s="31"/>
      <c r="B30" s="32"/>
      <c r="C30" s="31"/>
      <c r="D30" s="92" t="s">
        <v>31</v>
      </c>
      <c r="E30" s="31"/>
      <c r="F30" s="31"/>
      <c r="G30" s="31"/>
      <c r="H30" s="31"/>
      <c r="I30" s="31"/>
      <c r="J30" s="70">
        <f>ROUND(J129, 2)</f>
        <v>0</v>
      </c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 x14ac:dyDescent="0.2">
      <c r="A31" s="31"/>
      <c r="B31" s="32"/>
      <c r="C31" s="31"/>
      <c r="D31" s="65"/>
      <c r="E31" s="65"/>
      <c r="F31" s="65"/>
      <c r="G31" s="65"/>
      <c r="H31" s="65"/>
      <c r="I31" s="65"/>
      <c r="J31" s="65"/>
      <c r="K31" s="65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 x14ac:dyDescent="0.2">
      <c r="A32" s="31"/>
      <c r="B32" s="32"/>
      <c r="C32" s="31"/>
      <c r="D32" s="31"/>
      <c r="E32" s="31"/>
      <c r="F32" s="35" t="s">
        <v>33</v>
      </c>
      <c r="G32" s="31"/>
      <c r="H32" s="31"/>
      <c r="I32" s="35" t="s">
        <v>32</v>
      </c>
      <c r="J32" s="35" t="s">
        <v>34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 x14ac:dyDescent="0.2">
      <c r="A33" s="31"/>
      <c r="B33" s="32"/>
      <c r="C33" s="31"/>
      <c r="D33" s="93" t="s">
        <v>35</v>
      </c>
      <c r="E33" s="26" t="s">
        <v>36</v>
      </c>
      <c r="F33" s="94">
        <f>ROUND((SUM(BE129:BE326)),  2)</f>
        <v>0</v>
      </c>
      <c r="G33" s="31"/>
      <c r="H33" s="31"/>
      <c r="I33" s="95">
        <v>0.2</v>
      </c>
      <c r="J33" s="94">
        <f>ROUND(((SUM(BE129:BE326))*I33),  2)</f>
        <v>0</v>
      </c>
      <c r="K33" s="31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 x14ac:dyDescent="0.2">
      <c r="A34" s="31"/>
      <c r="B34" s="32"/>
      <c r="C34" s="31"/>
      <c r="D34" s="31"/>
      <c r="E34" s="26" t="s">
        <v>37</v>
      </c>
      <c r="F34" s="94">
        <f>ROUND((SUM(BF129:BF326)),  2)</f>
        <v>0</v>
      </c>
      <c r="G34" s="31"/>
      <c r="H34" s="31"/>
      <c r="I34" s="95">
        <v>0.2</v>
      </c>
      <c r="J34" s="94">
        <f>ROUND(((SUM(BF129:BF326))*I34),  2)</f>
        <v>0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 x14ac:dyDescent="0.2">
      <c r="A35" s="31"/>
      <c r="B35" s="32"/>
      <c r="C35" s="31"/>
      <c r="D35" s="31"/>
      <c r="E35" s="26" t="s">
        <v>38</v>
      </c>
      <c r="F35" s="94">
        <f>ROUND((SUM(BG129:BG326)),  2)</f>
        <v>0</v>
      </c>
      <c r="G35" s="31"/>
      <c r="H35" s="31"/>
      <c r="I35" s="95">
        <v>0.2</v>
      </c>
      <c r="J35" s="94">
        <f>0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 x14ac:dyDescent="0.2">
      <c r="A36" s="31"/>
      <c r="B36" s="32"/>
      <c r="C36" s="31"/>
      <c r="D36" s="31"/>
      <c r="E36" s="26" t="s">
        <v>39</v>
      </c>
      <c r="F36" s="94">
        <f>ROUND((SUM(BH129:BH326)),  2)</f>
        <v>0</v>
      </c>
      <c r="G36" s="31"/>
      <c r="H36" s="31"/>
      <c r="I36" s="95">
        <v>0.2</v>
      </c>
      <c r="J36" s="94">
        <f>0</f>
        <v>0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 x14ac:dyDescent="0.2">
      <c r="A37" s="31"/>
      <c r="B37" s="32"/>
      <c r="C37" s="31"/>
      <c r="D37" s="31"/>
      <c r="E37" s="26" t="s">
        <v>40</v>
      </c>
      <c r="F37" s="94">
        <f>ROUND((SUM(BI129:BI326)),  2)</f>
        <v>0</v>
      </c>
      <c r="G37" s="31"/>
      <c r="H37" s="31"/>
      <c r="I37" s="95">
        <v>0</v>
      </c>
      <c r="J37" s="94">
        <f>0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 x14ac:dyDescent="0.2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5" customHeight="1" x14ac:dyDescent="0.2">
      <c r="A39" s="31"/>
      <c r="B39" s="32"/>
      <c r="C39" s="96"/>
      <c r="D39" s="97" t="s">
        <v>41</v>
      </c>
      <c r="E39" s="59"/>
      <c r="F39" s="59"/>
      <c r="G39" s="98" t="s">
        <v>42</v>
      </c>
      <c r="H39" s="99" t="s">
        <v>43</v>
      </c>
      <c r="I39" s="59"/>
      <c r="J39" s="100">
        <f>SUM(J30:J37)</f>
        <v>0</v>
      </c>
      <c r="K39" s="101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 x14ac:dyDescent="0.2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 x14ac:dyDescent="0.2">
      <c r="B41" s="19"/>
      <c r="L41" s="19"/>
    </row>
    <row r="42" spans="1:31" s="1" customFormat="1" ht="14.45" customHeight="1" x14ac:dyDescent="0.2">
      <c r="B42" s="19"/>
      <c r="L42" s="19"/>
    </row>
    <row r="43" spans="1:31" s="1" customFormat="1" ht="14.45" customHeight="1" x14ac:dyDescent="0.2">
      <c r="B43" s="19"/>
      <c r="L43" s="19"/>
    </row>
    <row r="44" spans="1:31" s="1" customFormat="1" ht="14.45" customHeight="1" x14ac:dyDescent="0.2">
      <c r="B44" s="19"/>
      <c r="L44" s="19"/>
    </row>
    <row r="45" spans="1:31" s="1" customFormat="1" ht="14.45" customHeight="1" x14ac:dyDescent="0.2">
      <c r="B45" s="19"/>
      <c r="L45" s="19"/>
    </row>
    <row r="46" spans="1:31" s="1" customFormat="1" ht="14.45" customHeight="1" x14ac:dyDescent="0.2">
      <c r="B46" s="19"/>
      <c r="L46" s="19"/>
    </row>
    <row r="47" spans="1:31" s="1" customFormat="1" ht="14.45" customHeight="1" x14ac:dyDescent="0.2">
      <c r="B47" s="19"/>
      <c r="L47" s="19"/>
    </row>
    <row r="48" spans="1:31" s="1" customFormat="1" ht="14.45" customHeight="1" x14ac:dyDescent="0.2">
      <c r="B48" s="19"/>
      <c r="L48" s="19"/>
    </row>
    <row r="49" spans="1:31" s="1" customFormat="1" ht="14.45" customHeight="1" x14ac:dyDescent="0.2">
      <c r="B49" s="19"/>
      <c r="L49" s="19"/>
    </row>
    <row r="50" spans="1:31" s="2" customFormat="1" ht="14.45" customHeight="1" x14ac:dyDescent="0.2">
      <c r="B50" s="41"/>
      <c r="D50" s="42" t="s">
        <v>44</v>
      </c>
      <c r="E50" s="43"/>
      <c r="F50" s="43"/>
      <c r="G50" s="42" t="s">
        <v>45</v>
      </c>
      <c r="H50" s="43"/>
      <c r="I50" s="43"/>
      <c r="J50" s="43"/>
      <c r="K50" s="43"/>
      <c r="L50" s="41"/>
    </row>
    <row r="51" spans="1:31" x14ac:dyDescent="0.2">
      <c r="B51" s="19"/>
      <c r="L51" s="19"/>
    </row>
    <row r="52" spans="1:31" x14ac:dyDescent="0.2">
      <c r="B52" s="19"/>
      <c r="L52" s="19"/>
    </row>
    <row r="53" spans="1:31" x14ac:dyDescent="0.2">
      <c r="B53" s="19"/>
      <c r="L53" s="19"/>
    </row>
    <row r="54" spans="1:31" x14ac:dyDescent="0.2">
      <c r="B54" s="19"/>
      <c r="L54" s="19"/>
    </row>
    <row r="55" spans="1:31" x14ac:dyDescent="0.2">
      <c r="B55" s="19"/>
      <c r="L55" s="19"/>
    </row>
    <row r="56" spans="1:31" x14ac:dyDescent="0.2">
      <c r="B56" s="19"/>
      <c r="L56" s="19"/>
    </row>
    <row r="57" spans="1:31" x14ac:dyDescent="0.2">
      <c r="B57" s="19"/>
      <c r="L57" s="19"/>
    </row>
    <row r="58" spans="1:31" x14ac:dyDescent="0.2">
      <c r="B58" s="19"/>
      <c r="L58" s="19"/>
    </row>
    <row r="59" spans="1:31" x14ac:dyDescent="0.2">
      <c r="B59" s="19"/>
      <c r="L59" s="19"/>
    </row>
    <row r="60" spans="1:31" x14ac:dyDescent="0.2">
      <c r="B60" s="19"/>
      <c r="L60" s="19"/>
    </row>
    <row r="61" spans="1:31" s="2" customFormat="1" ht="12.75" x14ac:dyDescent="0.2">
      <c r="A61" s="31"/>
      <c r="B61" s="32"/>
      <c r="C61" s="31"/>
      <c r="D61" s="44" t="s">
        <v>46</v>
      </c>
      <c r="E61" s="34"/>
      <c r="F61" s="102" t="s">
        <v>47</v>
      </c>
      <c r="G61" s="44" t="s">
        <v>46</v>
      </c>
      <c r="H61" s="34"/>
      <c r="I61" s="34"/>
      <c r="J61" s="103" t="s">
        <v>47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x14ac:dyDescent="0.2">
      <c r="B62" s="19"/>
      <c r="L62" s="19"/>
    </row>
    <row r="63" spans="1:31" x14ac:dyDescent="0.2">
      <c r="B63" s="19"/>
      <c r="L63" s="19"/>
    </row>
    <row r="64" spans="1:31" x14ac:dyDescent="0.2">
      <c r="B64" s="19"/>
      <c r="L64" s="19"/>
    </row>
    <row r="65" spans="1:31" s="2" customFormat="1" ht="12.75" x14ac:dyDescent="0.2">
      <c r="A65" s="31"/>
      <c r="B65" s="32"/>
      <c r="C65" s="31"/>
      <c r="D65" s="42" t="s">
        <v>48</v>
      </c>
      <c r="E65" s="45"/>
      <c r="F65" s="45"/>
      <c r="G65" s="42" t="s">
        <v>49</v>
      </c>
      <c r="H65" s="45"/>
      <c r="I65" s="45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x14ac:dyDescent="0.2">
      <c r="B66" s="19"/>
      <c r="L66" s="19"/>
    </row>
    <row r="67" spans="1:31" x14ac:dyDescent="0.2">
      <c r="B67" s="19"/>
      <c r="L67" s="19"/>
    </row>
    <row r="68" spans="1:31" x14ac:dyDescent="0.2">
      <c r="B68" s="19"/>
      <c r="L68" s="19"/>
    </row>
    <row r="69" spans="1:31" x14ac:dyDescent="0.2">
      <c r="B69" s="19"/>
      <c r="L69" s="19"/>
    </row>
    <row r="70" spans="1:31" x14ac:dyDescent="0.2">
      <c r="B70" s="19"/>
      <c r="L70" s="19"/>
    </row>
    <row r="71" spans="1:31" x14ac:dyDescent="0.2">
      <c r="B71" s="19"/>
      <c r="L71" s="19"/>
    </row>
    <row r="72" spans="1:31" x14ac:dyDescent="0.2">
      <c r="B72" s="19"/>
      <c r="L72" s="19"/>
    </row>
    <row r="73" spans="1:31" x14ac:dyDescent="0.2">
      <c r="B73" s="19"/>
      <c r="L73" s="19"/>
    </row>
    <row r="74" spans="1:31" x14ac:dyDescent="0.2">
      <c r="B74" s="19"/>
      <c r="L74" s="19"/>
    </row>
    <row r="75" spans="1:31" x14ac:dyDescent="0.2">
      <c r="B75" s="19"/>
      <c r="L75" s="19"/>
    </row>
    <row r="76" spans="1:31" s="2" customFormat="1" ht="12.75" x14ac:dyDescent="0.2">
      <c r="A76" s="31"/>
      <c r="B76" s="32"/>
      <c r="C76" s="31"/>
      <c r="D76" s="44" t="s">
        <v>46</v>
      </c>
      <c r="E76" s="34"/>
      <c r="F76" s="102" t="s">
        <v>47</v>
      </c>
      <c r="G76" s="44" t="s">
        <v>46</v>
      </c>
      <c r="H76" s="34"/>
      <c r="I76" s="34"/>
      <c r="J76" s="103" t="s">
        <v>47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 x14ac:dyDescent="0.2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 x14ac:dyDescent="0.2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 x14ac:dyDescent="0.2">
      <c r="A82" s="31"/>
      <c r="B82" s="32"/>
      <c r="C82" s="20" t="s">
        <v>84</v>
      </c>
      <c r="D82" s="31"/>
      <c r="E82" s="31"/>
      <c r="F82" s="31"/>
      <c r="G82" s="31"/>
      <c r="H82" s="31"/>
      <c r="I82" s="31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 x14ac:dyDescent="0.2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 x14ac:dyDescent="0.2">
      <c r="A84" s="31"/>
      <c r="B84" s="32"/>
      <c r="C84" s="26" t="s">
        <v>14</v>
      </c>
      <c r="D84" s="31"/>
      <c r="E84" s="31"/>
      <c r="F84" s="31"/>
      <c r="G84" s="31"/>
      <c r="H84" s="31"/>
      <c r="I84" s="31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 x14ac:dyDescent="0.2">
      <c r="A85" s="31"/>
      <c r="B85" s="32"/>
      <c r="C85" s="31"/>
      <c r="D85" s="31"/>
      <c r="E85" s="228" t="str">
        <f>E7</f>
        <v>Doplnková cykloturistická infrašruktúra-prístrešok pre cyklistov Hrubov</v>
      </c>
      <c r="F85" s="229"/>
      <c r="G85" s="229"/>
      <c r="H85" s="229"/>
      <c r="I85" s="31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 x14ac:dyDescent="0.2">
      <c r="A86" s="31"/>
      <c r="B86" s="32"/>
      <c r="C86" s="26" t="s">
        <v>82</v>
      </c>
      <c r="D86" s="31"/>
      <c r="E86" s="31"/>
      <c r="F86" s="31"/>
      <c r="G86" s="31"/>
      <c r="H86" s="31"/>
      <c r="I86" s="31"/>
      <c r="J86" s="31"/>
      <c r="K86" s="31"/>
      <c r="L86" s="4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 x14ac:dyDescent="0.2">
      <c r="A87" s="31"/>
      <c r="B87" s="32"/>
      <c r="C87" s="31"/>
      <c r="D87" s="31"/>
      <c r="E87" s="214" t="str">
        <f>E9</f>
        <v>01 - Prístrešok pre cyklistov</v>
      </c>
      <c r="F87" s="227"/>
      <c r="G87" s="227"/>
      <c r="H87" s="227"/>
      <c r="I87" s="31"/>
      <c r="J87" s="31"/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 x14ac:dyDescent="0.2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 x14ac:dyDescent="0.2">
      <c r="A89" s="31"/>
      <c r="B89" s="32"/>
      <c r="C89" s="26" t="s">
        <v>17</v>
      </c>
      <c r="D89" s="31"/>
      <c r="E89" s="31"/>
      <c r="F89" s="24" t="str">
        <f>F12</f>
        <v>Hrubov</v>
      </c>
      <c r="G89" s="31"/>
      <c r="H89" s="31"/>
      <c r="I89" s="26" t="s">
        <v>18</v>
      </c>
      <c r="J89" s="54" t="str">
        <f>IF(J12="","",J12)</f>
        <v>20. 10. 2020</v>
      </c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 x14ac:dyDescent="0.2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 x14ac:dyDescent="0.2">
      <c r="A91" s="31"/>
      <c r="B91" s="32"/>
      <c r="C91" s="26" t="s">
        <v>20</v>
      </c>
      <c r="D91" s="31"/>
      <c r="E91" s="31"/>
      <c r="F91" s="24" t="str">
        <f>E15</f>
        <v xml:space="preserve"> </v>
      </c>
      <c r="G91" s="31"/>
      <c r="H91" s="31"/>
      <c r="I91" s="26" t="s">
        <v>26</v>
      </c>
      <c r="J91" s="29" t="str">
        <f>E21</f>
        <v xml:space="preserve"> </v>
      </c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 x14ac:dyDescent="0.2">
      <c r="A92" s="31"/>
      <c r="B92" s="32"/>
      <c r="C92" s="26" t="s">
        <v>24</v>
      </c>
      <c r="D92" s="31"/>
      <c r="E92" s="31"/>
      <c r="F92" s="24" t="str">
        <f>IF(E18="","",E18)</f>
        <v>Vyplň údaj</v>
      </c>
      <c r="G92" s="31"/>
      <c r="H92" s="31"/>
      <c r="I92" s="26" t="s">
        <v>29</v>
      </c>
      <c r="J92" s="29" t="str">
        <f>E24</f>
        <v xml:space="preserve"> </v>
      </c>
      <c r="K92" s="31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 x14ac:dyDescent="0.2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 x14ac:dyDescent="0.2">
      <c r="A94" s="31"/>
      <c r="B94" s="32"/>
      <c r="C94" s="104" t="s">
        <v>85</v>
      </c>
      <c r="D94" s="96"/>
      <c r="E94" s="96"/>
      <c r="F94" s="96"/>
      <c r="G94" s="96"/>
      <c r="H94" s="96"/>
      <c r="I94" s="96"/>
      <c r="J94" s="105" t="s">
        <v>86</v>
      </c>
      <c r="K94" s="96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 x14ac:dyDescent="0.2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 x14ac:dyDescent="0.2">
      <c r="A96" s="31"/>
      <c r="B96" s="32"/>
      <c r="C96" s="106" t="s">
        <v>87</v>
      </c>
      <c r="D96" s="31"/>
      <c r="E96" s="31"/>
      <c r="F96" s="31"/>
      <c r="G96" s="31"/>
      <c r="H96" s="31"/>
      <c r="I96" s="31"/>
      <c r="J96" s="70">
        <f>J129</f>
        <v>0</v>
      </c>
      <c r="K96" s="31"/>
      <c r="L96" s="4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88</v>
      </c>
    </row>
    <row r="97" spans="1:31" s="9" customFormat="1" ht="24.95" customHeight="1" x14ac:dyDescent="0.2">
      <c r="B97" s="107"/>
      <c r="D97" s="108" t="s">
        <v>89</v>
      </c>
      <c r="E97" s="109"/>
      <c r="F97" s="109"/>
      <c r="G97" s="109"/>
      <c r="H97" s="109"/>
      <c r="I97" s="109"/>
      <c r="J97" s="110">
        <f>J130</f>
        <v>0</v>
      </c>
      <c r="L97" s="107"/>
    </row>
    <row r="98" spans="1:31" s="10" customFormat="1" ht="19.899999999999999" customHeight="1" x14ac:dyDescent="0.2">
      <c r="B98" s="111"/>
      <c r="D98" s="112" t="s">
        <v>90</v>
      </c>
      <c r="E98" s="113"/>
      <c r="F98" s="113"/>
      <c r="G98" s="113"/>
      <c r="H98" s="113"/>
      <c r="I98" s="113"/>
      <c r="J98" s="114">
        <f>J131</f>
        <v>0</v>
      </c>
      <c r="L98" s="111"/>
    </row>
    <row r="99" spans="1:31" s="10" customFormat="1" ht="19.899999999999999" customHeight="1" x14ac:dyDescent="0.2">
      <c r="B99" s="111"/>
      <c r="D99" s="112" t="s">
        <v>91</v>
      </c>
      <c r="E99" s="113"/>
      <c r="F99" s="113"/>
      <c r="G99" s="113"/>
      <c r="H99" s="113"/>
      <c r="I99" s="113"/>
      <c r="J99" s="114">
        <f>J153</f>
        <v>0</v>
      </c>
      <c r="L99" s="111"/>
    </row>
    <row r="100" spans="1:31" s="10" customFormat="1" ht="19.899999999999999" customHeight="1" x14ac:dyDescent="0.2">
      <c r="B100" s="111"/>
      <c r="D100" s="112" t="s">
        <v>92</v>
      </c>
      <c r="E100" s="113"/>
      <c r="F100" s="113"/>
      <c r="G100" s="113"/>
      <c r="H100" s="113"/>
      <c r="I100" s="113"/>
      <c r="J100" s="114">
        <f>J157</f>
        <v>0</v>
      </c>
      <c r="L100" s="111"/>
    </row>
    <row r="101" spans="1:31" s="10" customFormat="1" ht="19.899999999999999" customHeight="1" x14ac:dyDescent="0.2">
      <c r="B101" s="111"/>
      <c r="D101" s="112" t="s">
        <v>93</v>
      </c>
      <c r="E101" s="113"/>
      <c r="F101" s="113"/>
      <c r="G101" s="113"/>
      <c r="H101" s="113"/>
      <c r="I101" s="113"/>
      <c r="J101" s="114">
        <f>J163</f>
        <v>0</v>
      </c>
      <c r="L101" s="111"/>
    </row>
    <row r="102" spans="1:31" s="10" customFormat="1" ht="19.899999999999999" customHeight="1" x14ac:dyDescent="0.2">
      <c r="B102" s="111"/>
      <c r="D102" s="112" t="s">
        <v>94</v>
      </c>
      <c r="E102" s="113"/>
      <c r="F102" s="113"/>
      <c r="G102" s="113"/>
      <c r="H102" s="113"/>
      <c r="I102" s="113"/>
      <c r="J102" s="114">
        <f>J171</f>
        <v>0</v>
      </c>
      <c r="L102" s="111"/>
    </row>
    <row r="103" spans="1:31" s="10" customFormat="1" ht="19.899999999999999" customHeight="1" x14ac:dyDescent="0.2">
      <c r="B103" s="111"/>
      <c r="D103" s="112" t="s">
        <v>95</v>
      </c>
      <c r="E103" s="113"/>
      <c r="F103" s="113"/>
      <c r="G103" s="113"/>
      <c r="H103" s="113"/>
      <c r="I103" s="113"/>
      <c r="J103" s="114">
        <f>J194</f>
        <v>0</v>
      </c>
      <c r="L103" s="111"/>
    </row>
    <row r="104" spans="1:31" s="9" customFormat="1" ht="24.95" customHeight="1" x14ac:dyDescent="0.2">
      <c r="B104" s="107"/>
      <c r="D104" s="108" t="s">
        <v>96</v>
      </c>
      <c r="E104" s="109"/>
      <c r="F104" s="109"/>
      <c r="G104" s="109"/>
      <c r="H104" s="109"/>
      <c r="I104" s="109"/>
      <c r="J104" s="110">
        <f>J197</f>
        <v>0</v>
      </c>
      <c r="L104" s="107"/>
    </row>
    <row r="105" spans="1:31" s="10" customFormat="1" ht="19.899999999999999" customHeight="1" x14ac:dyDescent="0.2">
      <c r="B105" s="111"/>
      <c r="D105" s="112" t="s">
        <v>97</v>
      </c>
      <c r="E105" s="113"/>
      <c r="F105" s="113"/>
      <c r="G105" s="113"/>
      <c r="H105" s="113"/>
      <c r="I105" s="113"/>
      <c r="J105" s="114">
        <f>J198</f>
        <v>0</v>
      </c>
      <c r="L105" s="111"/>
    </row>
    <row r="106" spans="1:31" s="10" customFormat="1" ht="19.899999999999999" customHeight="1" x14ac:dyDescent="0.2">
      <c r="B106" s="111"/>
      <c r="D106" s="112" t="s">
        <v>98</v>
      </c>
      <c r="E106" s="113"/>
      <c r="F106" s="113"/>
      <c r="G106" s="113"/>
      <c r="H106" s="113"/>
      <c r="I106" s="113"/>
      <c r="J106" s="114">
        <f>J267</f>
        <v>0</v>
      </c>
      <c r="L106" s="111"/>
    </row>
    <row r="107" spans="1:31" s="10" customFormat="1" ht="19.899999999999999" customHeight="1" x14ac:dyDescent="0.2">
      <c r="B107" s="111"/>
      <c r="D107" s="112" t="s">
        <v>99</v>
      </c>
      <c r="E107" s="113"/>
      <c r="F107" s="113"/>
      <c r="G107" s="113"/>
      <c r="H107" s="113"/>
      <c r="I107" s="113"/>
      <c r="J107" s="114">
        <f>J290</f>
        <v>0</v>
      </c>
      <c r="L107" s="111"/>
    </row>
    <row r="108" spans="1:31" s="10" customFormat="1" ht="19.899999999999999" customHeight="1" x14ac:dyDescent="0.2">
      <c r="B108" s="111"/>
      <c r="D108" s="112" t="s">
        <v>100</v>
      </c>
      <c r="E108" s="113"/>
      <c r="F108" s="113"/>
      <c r="G108" s="113"/>
      <c r="H108" s="113"/>
      <c r="I108" s="113"/>
      <c r="J108" s="114">
        <f>J297</f>
        <v>0</v>
      </c>
      <c r="L108" s="111"/>
    </row>
    <row r="109" spans="1:31" s="10" customFormat="1" ht="19.899999999999999" customHeight="1" x14ac:dyDescent="0.2">
      <c r="B109" s="111"/>
      <c r="D109" s="112" t="s">
        <v>101</v>
      </c>
      <c r="E109" s="113"/>
      <c r="F109" s="113"/>
      <c r="G109" s="113"/>
      <c r="H109" s="113"/>
      <c r="I109" s="113"/>
      <c r="J109" s="114">
        <f>J310</f>
        <v>0</v>
      </c>
      <c r="L109" s="111"/>
    </row>
    <row r="110" spans="1:31" s="2" customFormat="1" ht="21.95" customHeight="1" x14ac:dyDescent="0.2">
      <c r="A110" s="31"/>
      <c r="B110" s="32"/>
      <c r="C110" s="31"/>
      <c r="D110" s="31"/>
      <c r="E110" s="31"/>
      <c r="F110" s="31"/>
      <c r="G110" s="31"/>
      <c r="H110" s="31"/>
      <c r="I110" s="31"/>
      <c r="J110" s="31"/>
      <c r="K110" s="31"/>
      <c r="L110" s="4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6.95" customHeight="1" x14ac:dyDescent="0.2">
      <c r="A111" s="31"/>
      <c r="B111" s="46"/>
      <c r="C111" s="47"/>
      <c r="D111" s="47"/>
      <c r="E111" s="47"/>
      <c r="F111" s="47"/>
      <c r="G111" s="47"/>
      <c r="H111" s="47"/>
      <c r="I111" s="47"/>
      <c r="J111" s="47"/>
      <c r="K111" s="47"/>
      <c r="L111" s="4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5" spans="1:31" s="2" customFormat="1" ht="6.95" customHeight="1" x14ac:dyDescent="0.2">
      <c r="A115" s="31"/>
      <c r="B115" s="48"/>
      <c r="C115" s="49"/>
      <c r="D115" s="49"/>
      <c r="E115" s="49"/>
      <c r="F115" s="49"/>
      <c r="G115" s="49"/>
      <c r="H115" s="49"/>
      <c r="I115" s="49"/>
      <c r="J115" s="49"/>
      <c r="K115" s="49"/>
      <c r="L115" s="4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31" s="2" customFormat="1" ht="24.95" customHeight="1" x14ac:dyDescent="0.2">
      <c r="A116" s="31"/>
      <c r="B116" s="32"/>
      <c r="C116" s="20" t="s">
        <v>102</v>
      </c>
      <c r="D116" s="31"/>
      <c r="E116" s="31"/>
      <c r="F116" s="31"/>
      <c r="G116" s="31"/>
      <c r="H116" s="31"/>
      <c r="I116" s="31"/>
      <c r="J116" s="31"/>
      <c r="K116" s="31"/>
      <c r="L116" s="4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31" s="2" customFormat="1" ht="6.95" customHeight="1" x14ac:dyDescent="0.2">
      <c r="A117" s="31"/>
      <c r="B117" s="32"/>
      <c r="C117" s="31"/>
      <c r="D117" s="31"/>
      <c r="E117" s="31"/>
      <c r="F117" s="31"/>
      <c r="G117" s="31"/>
      <c r="H117" s="31"/>
      <c r="I117" s="31"/>
      <c r="J117" s="31"/>
      <c r="K117" s="31"/>
      <c r="L117" s="4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31" s="2" customFormat="1" ht="12" customHeight="1" x14ac:dyDescent="0.2">
      <c r="A118" s="31"/>
      <c r="B118" s="32"/>
      <c r="C118" s="26" t="s">
        <v>14</v>
      </c>
      <c r="D118" s="31"/>
      <c r="E118" s="31"/>
      <c r="F118" s="31"/>
      <c r="G118" s="31"/>
      <c r="H118" s="31"/>
      <c r="I118" s="31"/>
      <c r="J118" s="31"/>
      <c r="K118" s="31"/>
      <c r="L118" s="4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31" s="2" customFormat="1" ht="16.5" customHeight="1" x14ac:dyDescent="0.2">
      <c r="A119" s="31"/>
      <c r="B119" s="32"/>
      <c r="C119" s="31"/>
      <c r="D119" s="31"/>
      <c r="E119" s="228" t="str">
        <f>E7</f>
        <v>Doplnková cykloturistická infrašruktúra-prístrešok pre cyklistov Hrubov</v>
      </c>
      <c r="F119" s="229"/>
      <c r="G119" s="229"/>
      <c r="H119" s="229"/>
      <c r="I119" s="31"/>
      <c r="J119" s="31"/>
      <c r="K119" s="31"/>
      <c r="L119" s="4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31" s="2" customFormat="1" ht="12" customHeight="1" x14ac:dyDescent="0.2">
      <c r="A120" s="31"/>
      <c r="B120" s="32"/>
      <c r="C120" s="26" t="s">
        <v>82</v>
      </c>
      <c r="D120" s="31"/>
      <c r="E120" s="31"/>
      <c r="F120" s="31"/>
      <c r="G120" s="31"/>
      <c r="H120" s="31"/>
      <c r="I120" s="31"/>
      <c r="J120" s="31"/>
      <c r="K120" s="31"/>
      <c r="L120" s="4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31" s="2" customFormat="1" ht="16.5" customHeight="1" x14ac:dyDescent="0.2">
      <c r="A121" s="31"/>
      <c r="B121" s="32"/>
      <c r="C121" s="31"/>
      <c r="D121" s="31"/>
      <c r="E121" s="214" t="str">
        <f>E9</f>
        <v>01 - Prístrešok pre cyklistov</v>
      </c>
      <c r="F121" s="227"/>
      <c r="G121" s="227"/>
      <c r="H121" s="227"/>
      <c r="I121" s="31"/>
      <c r="J121" s="31"/>
      <c r="K121" s="31"/>
      <c r="L121" s="4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s="2" customFormat="1" ht="6.95" customHeight="1" x14ac:dyDescent="0.2">
      <c r="A122" s="31"/>
      <c r="B122" s="32"/>
      <c r="C122" s="31"/>
      <c r="D122" s="31"/>
      <c r="E122" s="31"/>
      <c r="F122" s="31"/>
      <c r="G122" s="31"/>
      <c r="H122" s="31"/>
      <c r="I122" s="31"/>
      <c r="J122" s="31"/>
      <c r="K122" s="31"/>
      <c r="L122" s="4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12" customHeight="1" x14ac:dyDescent="0.2">
      <c r="A123" s="31"/>
      <c r="B123" s="32"/>
      <c r="C123" s="26" t="s">
        <v>17</v>
      </c>
      <c r="D123" s="31"/>
      <c r="E123" s="31"/>
      <c r="F123" s="24" t="str">
        <f>F12</f>
        <v>Hrubov</v>
      </c>
      <c r="G123" s="31"/>
      <c r="H123" s="31"/>
      <c r="I123" s="26" t="s">
        <v>18</v>
      </c>
      <c r="J123" s="54" t="str">
        <f>IF(J12="","",J12)</f>
        <v>20. 10. 2020</v>
      </c>
      <c r="K123" s="31"/>
      <c r="L123" s="4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s="2" customFormat="1" ht="6.95" customHeight="1" x14ac:dyDescent="0.2">
      <c r="A124" s="31"/>
      <c r="B124" s="32"/>
      <c r="C124" s="31"/>
      <c r="D124" s="31"/>
      <c r="E124" s="31"/>
      <c r="F124" s="31"/>
      <c r="G124" s="31"/>
      <c r="H124" s="31"/>
      <c r="I124" s="31"/>
      <c r="J124" s="31"/>
      <c r="K124" s="31"/>
      <c r="L124" s="4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s="2" customFormat="1" ht="15.2" customHeight="1" x14ac:dyDescent="0.2">
      <c r="A125" s="31"/>
      <c r="B125" s="32"/>
      <c r="C125" s="26" t="s">
        <v>20</v>
      </c>
      <c r="D125" s="31"/>
      <c r="E125" s="31"/>
      <c r="F125" s="24" t="str">
        <f>E15</f>
        <v xml:space="preserve"> </v>
      </c>
      <c r="G125" s="31"/>
      <c r="H125" s="31"/>
      <c r="I125" s="26" t="s">
        <v>26</v>
      </c>
      <c r="J125" s="29" t="str">
        <f>E21</f>
        <v xml:space="preserve"> </v>
      </c>
      <c r="K125" s="31"/>
      <c r="L125" s="4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2" customFormat="1" ht="15.2" customHeight="1" x14ac:dyDescent="0.2">
      <c r="A126" s="31"/>
      <c r="B126" s="32"/>
      <c r="C126" s="26" t="s">
        <v>24</v>
      </c>
      <c r="D126" s="31"/>
      <c r="E126" s="31"/>
      <c r="F126" s="24" t="str">
        <f>IF(E18="","",E18)</f>
        <v>Vyplň údaj</v>
      </c>
      <c r="G126" s="31"/>
      <c r="H126" s="31"/>
      <c r="I126" s="26" t="s">
        <v>29</v>
      </c>
      <c r="J126" s="29" t="str">
        <f>E24</f>
        <v xml:space="preserve"> </v>
      </c>
      <c r="K126" s="31"/>
      <c r="L126" s="4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10.35" customHeight="1" x14ac:dyDescent="0.2">
      <c r="A127" s="31"/>
      <c r="B127" s="32"/>
      <c r="C127" s="31"/>
      <c r="D127" s="31"/>
      <c r="E127" s="31"/>
      <c r="F127" s="31"/>
      <c r="G127" s="31"/>
      <c r="H127" s="31"/>
      <c r="I127" s="31"/>
      <c r="J127" s="31"/>
      <c r="K127" s="31"/>
      <c r="L127" s="4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11" customFormat="1" ht="29.25" customHeight="1" x14ac:dyDescent="0.2">
      <c r="A128" s="115"/>
      <c r="B128" s="116"/>
      <c r="C128" s="117" t="s">
        <v>103</v>
      </c>
      <c r="D128" s="118" t="s">
        <v>56</v>
      </c>
      <c r="E128" s="118" t="s">
        <v>52</v>
      </c>
      <c r="F128" s="118" t="s">
        <v>53</v>
      </c>
      <c r="G128" s="118" t="s">
        <v>104</v>
      </c>
      <c r="H128" s="118" t="s">
        <v>105</v>
      </c>
      <c r="I128" s="118" t="s">
        <v>106</v>
      </c>
      <c r="J128" s="119" t="s">
        <v>86</v>
      </c>
      <c r="K128" s="120" t="s">
        <v>107</v>
      </c>
      <c r="L128" s="121"/>
      <c r="M128" s="61" t="s">
        <v>1</v>
      </c>
      <c r="N128" s="62" t="s">
        <v>35</v>
      </c>
      <c r="O128" s="62" t="s">
        <v>108</v>
      </c>
      <c r="P128" s="62" t="s">
        <v>109</v>
      </c>
      <c r="Q128" s="62" t="s">
        <v>110</v>
      </c>
      <c r="R128" s="62" t="s">
        <v>111</v>
      </c>
      <c r="S128" s="62" t="s">
        <v>112</v>
      </c>
      <c r="T128" s="63" t="s">
        <v>113</v>
      </c>
      <c r="U128" s="115"/>
      <c r="V128" s="115"/>
      <c r="W128" s="115"/>
      <c r="X128" s="115"/>
      <c r="Y128" s="115"/>
      <c r="Z128" s="115"/>
      <c r="AA128" s="115"/>
      <c r="AB128" s="115"/>
      <c r="AC128" s="115"/>
      <c r="AD128" s="115"/>
      <c r="AE128" s="115"/>
    </row>
    <row r="129" spans="1:65" s="2" customFormat="1" ht="22.9" customHeight="1" x14ac:dyDescent="0.25">
      <c r="A129" s="31"/>
      <c r="B129" s="32"/>
      <c r="C129" s="68" t="s">
        <v>87</v>
      </c>
      <c r="D129" s="31"/>
      <c r="E129" s="31"/>
      <c r="F129" s="31"/>
      <c r="G129" s="31"/>
      <c r="H129" s="31"/>
      <c r="I129" s="31"/>
      <c r="J129" s="122">
        <f>BK129</f>
        <v>0</v>
      </c>
      <c r="K129" s="31"/>
      <c r="L129" s="32"/>
      <c r="M129" s="64"/>
      <c r="N129" s="55"/>
      <c r="O129" s="65"/>
      <c r="P129" s="123">
        <f>P130+P197</f>
        <v>0</v>
      </c>
      <c r="Q129" s="65"/>
      <c r="R129" s="123">
        <f>R130+R197</f>
        <v>34.467940989999995</v>
      </c>
      <c r="S129" s="65"/>
      <c r="T129" s="124">
        <f>T130+T197</f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T129" s="16" t="s">
        <v>70</v>
      </c>
      <c r="AU129" s="16" t="s">
        <v>88</v>
      </c>
      <c r="BK129" s="125">
        <f>BK130+BK197</f>
        <v>0</v>
      </c>
    </row>
    <row r="130" spans="1:65" s="12" customFormat="1" ht="25.9" customHeight="1" x14ac:dyDescent="0.2">
      <c r="B130" s="126"/>
      <c r="D130" s="127" t="s">
        <v>70</v>
      </c>
      <c r="E130" s="128" t="s">
        <v>114</v>
      </c>
      <c r="F130" s="128" t="s">
        <v>115</v>
      </c>
      <c r="I130" s="129"/>
      <c r="J130" s="130">
        <f>BK130</f>
        <v>0</v>
      </c>
      <c r="L130" s="126"/>
      <c r="M130" s="131"/>
      <c r="N130" s="132"/>
      <c r="O130" s="132"/>
      <c r="P130" s="133">
        <f>P131+P153+P157+P163+P171+P194</f>
        <v>0</v>
      </c>
      <c r="Q130" s="132"/>
      <c r="R130" s="133">
        <f>R131+R153+R157+R163+R171+R194</f>
        <v>31.474995779999997</v>
      </c>
      <c r="S130" s="132"/>
      <c r="T130" s="134">
        <f>T131+T153+T157+T163+T171+T194</f>
        <v>0</v>
      </c>
      <c r="AR130" s="127" t="s">
        <v>79</v>
      </c>
      <c r="AT130" s="135" t="s">
        <v>70</v>
      </c>
      <c r="AU130" s="135" t="s">
        <v>71</v>
      </c>
      <c r="AY130" s="127" t="s">
        <v>116</v>
      </c>
      <c r="BK130" s="136">
        <f>BK131+BK153+BK157+BK163+BK171+BK194</f>
        <v>0</v>
      </c>
    </row>
    <row r="131" spans="1:65" s="12" customFormat="1" ht="22.9" customHeight="1" x14ac:dyDescent="0.2">
      <c r="B131" s="126"/>
      <c r="D131" s="127" t="s">
        <v>70</v>
      </c>
      <c r="E131" s="137" t="s">
        <v>79</v>
      </c>
      <c r="F131" s="137" t="s">
        <v>117</v>
      </c>
      <c r="I131" s="129"/>
      <c r="J131" s="138">
        <f>BK131</f>
        <v>0</v>
      </c>
      <c r="L131" s="126"/>
      <c r="M131" s="131"/>
      <c r="N131" s="132"/>
      <c r="O131" s="132"/>
      <c r="P131" s="133">
        <f>SUM(P132:P152)</f>
        <v>0</v>
      </c>
      <c r="Q131" s="132"/>
      <c r="R131" s="133">
        <f>SUM(R132:R152)</f>
        <v>0</v>
      </c>
      <c r="S131" s="132"/>
      <c r="T131" s="134">
        <f>SUM(T132:T152)</f>
        <v>0</v>
      </c>
      <c r="AR131" s="127" t="s">
        <v>79</v>
      </c>
      <c r="AT131" s="135" t="s">
        <v>70</v>
      </c>
      <c r="AU131" s="135" t="s">
        <v>79</v>
      </c>
      <c r="AY131" s="127" t="s">
        <v>116</v>
      </c>
      <c r="BK131" s="136">
        <f>SUM(BK132:BK152)</f>
        <v>0</v>
      </c>
    </row>
    <row r="132" spans="1:65" s="2" customFormat="1" ht="24.2" customHeight="1" x14ac:dyDescent="0.2">
      <c r="A132" s="31"/>
      <c r="B132" s="139"/>
      <c r="C132" s="140" t="s">
        <v>79</v>
      </c>
      <c r="D132" s="140" t="s">
        <v>118</v>
      </c>
      <c r="E132" s="141" t="s">
        <v>119</v>
      </c>
      <c r="F132" s="142" t="s">
        <v>120</v>
      </c>
      <c r="G132" s="143" t="s">
        <v>121</v>
      </c>
      <c r="H132" s="144">
        <v>7</v>
      </c>
      <c r="I132" s="145"/>
      <c r="J132" s="144">
        <f>ROUND(I132*H132,3)</f>
        <v>0</v>
      </c>
      <c r="K132" s="146"/>
      <c r="L132" s="32"/>
      <c r="M132" s="147" t="s">
        <v>1</v>
      </c>
      <c r="N132" s="148" t="s">
        <v>37</v>
      </c>
      <c r="O132" s="57"/>
      <c r="P132" s="149">
        <f>O132*H132</f>
        <v>0</v>
      </c>
      <c r="Q132" s="149">
        <v>0</v>
      </c>
      <c r="R132" s="149">
        <f>Q132*H132</f>
        <v>0</v>
      </c>
      <c r="S132" s="149">
        <v>0</v>
      </c>
      <c r="T132" s="150">
        <f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51" t="s">
        <v>122</v>
      </c>
      <c r="AT132" s="151" t="s">
        <v>118</v>
      </c>
      <c r="AU132" s="151" t="s">
        <v>123</v>
      </c>
      <c r="AY132" s="16" t="s">
        <v>116</v>
      </c>
      <c r="BE132" s="152">
        <f>IF(N132="základná",J132,0)</f>
        <v>0</v>
      </c>
      <c r="BF132" s="152">
        <f>IF(N132="znížená",J132,0)</f>
        <v>0</v>
      </c>
      <c r="BG132" s="152">
        <f>IF(N132="zákl. prenesená",J132,0)</f>
        <v>0</v>
      </c>
      <c r="BH132" s="152">
        <f>IF(N132="zníž. prenesená",J132,0)</f>
        <v>0</v>
      </c>
      <c r="BI132" s="152">
        <f>IF(N132="nulová",J132,0)</f>
        <v>0</v>
      </c>
      <c r="BJ132" s="16" t="s">
        <v>123</v>
      </c>
      <c r="BK132" s="153">
        <f>ROUND(I132*H132,3)</f>
        <v>0</v>
      </c>
      <c r="BL132" s="16" t="s">
        <v>122</v>
      </c>
      <c r="BM132" s="151" t="s">
        <v>124</v>
      </c>
    </row>
    <row r="133" spans="1:65" s="2" customFormat="1" ht="29.25" x14ac:dyDescent="0.2">
      <c r="A133" s="31"/>
      <c r="B133" s="32"/>
      <c r="C133" s="31"/>
      <c r="D133" s="154" t="s">
        <v>125</v>
      </c>
      <c r="E133" s="31"/>
      <c r="F133" s="155" t="s">
        <v>126</v>
      </c>
      <c r="G133" s="31"/>
      <c r="H133" s="31"/>
      <c r="I133" s="156"/>
      <c r="J133" s="31"/>
      <c r="K133" s="31"/>
      <c r="L133" s="32"/>
      <c r="M133" s="157"/>
      <c r="N133" s="158"/>
      <c r="O133" s="57"/>
      <c r="P133" s="57"/>
      <c r="Q133" s="57"/>
      <c r="R133" s="57"/>
      <c r="S133" s="57"/>
      <c r="T133" s="58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T133" s="16" t="s">
        <v>125</v>
      </c>
      <c r="AU133" s="16" t="s">
        <v>123</v>
      </c>
    </row>
    <row r="134" spans="1:65" s="13" customFormat="1" x14ac:dyDescent="0.2">
      <c r="B134" s="159"/>
      <c r="D134" s="154" t="s">
        <v>127</v>
      </c>
      <c r="E134" s="160" t="s">
        <v>1</v>
      </c>
      <c r="F134" s="161" t="s">
        <v>128</v>
      </c>
      <c r="H134" s="162">
        <v>7</v>
      </c>
      <c r="I134" s="163"/>
      <c r="L134" s="159"/>
      <c r="M134" s="164"/>
      <c r="N134" s="165"/>
      <c r="O134" s="165"/>
      <c r="P134" s="165"/>
      <c r="Q134" s="165"/>
      <c r="R134" s="165"/>
      <c r="S134" s="165"/>
      <c r="T134" s="166"/>
      <c r="AT134" s="160" t="s">
        <v>127</v>
      </c>
      <c r="AU134" s="160" t="s">
        <v>123</v>
      </c>
      <c r="AV134" s="13" t="s">
        <v>123</v>
      </c>
      <c r="AW134" s="13" t="s">
        <v>27</v>
      </c>
      <c r="AX134" s="13" t="s">
        <v>79</v>
      </c>
      <c r="AY134" s="160" t="s">
        <v>116</v>
      </c>
    </row>
    <row r="135" spans="1:65" s="2" customFormat="1" ht="14.45" customHeight="1" x14ac:dyDescent="0.2">
      <c r="A135" s="31"/>
      <c r="B135" s="139"/>
      <c r="C135" s="140" t="s">
        <v>123</v>
      </c>
      <c r="D135" s="140" t="s">
        <v>118</v>
      </c>
      <c r="E135" s="141" t="s">
        <v>129</v>
      </c>
      <c r="F135" s="142" t="s">
        <v>130</v>
      </c>
      <c r="G135" s="143" t="s">
        <v>121</v>
      </c>
      <c r="H135" s="144">
        <v>1.728</v>
      </c>
      <c r="I135" s="145"/>
      <c r="J135" s="144">
        <f>ROUND(I135*H135,3)</f>
        <v>0</v>
      </c>
      <c r="K135" s="146"/>
      <c r="L135" s="32"/>
      <c r="M135" s="147" t="s">
        <v>1</v>
      </c>
      <c r="N135" s="148" t="s">
        <v>37</v>
      </c>
      <c r="O135" s="57"/>
      <c r="P135" s="149">
        <f>O135*H135</f>
        <v>0</v>
      </c>
      <c r="Q135" s="149">
        <v>0</v>
      </c>
      <c r="R135" s="149">
        <f>Q135*H135</f>
        <v>0</v>
      </c>
      <c r="S135" s="149">
        <v>0</v>
      </c>
      <c r="T135" s="150">
        <f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51" t="s">
        <v>122</v>
      </c>
      <c r="AT135" s="151" t="s">
        <v>118</v>
      </c>
      <c r="AU135" s="151" t="s">
        <v>123</v>
      </c>
      <c r="AY135" s="16" t="s">
        <v>116</v>
      </c>
      <c r="BE135" s="152">
        <f>IF(N135="základná",J135,0)</f>
        <v>0</v>
      </c>
      <c r="BF135" s="152">
        <f>IF(N135="znížená",J135,0)</f>
        <v>0</v>
      </c>
      <c r="BG135" s="152">
        <f>IF(N135="zákl. prenesená",J135,0)</f>
        <v>0</v>
      </c>
      <c r="BH135" s="152">
        <f>IF(N135="zníž. prenesená",J135,0)</f>
        <v>0</v>
      </c>
      <c r="BI135" s="152">
        <f>IF(N135="nulová",J135,0)</f>
        <v>0</v>
      </c>
      <c r="BJ135" s="16" t="s">
        <v>123</v>
      </c>
      <c r="BK135" s="153">
        <f>ROUND(I135*H135,3)</f>
        <v>0</v>
      </c>
      <c r="BL135" s="16" t="s">
        <v>122</v>
      </c>
      <c r="BM135" s="151" t="s">
        <v>131</v>
      </c>
    </row>
    <row r="136" spans="1:65" s="2" customFormat="1" ht="19.5" x14ac:dyDescent="0.2">
      <c r="A136" s="31"/>
      <c r="B136" s="32"/>
      <c r="C136" s="31"/>
      <c r="D136" s="154" t="s">
        <v>125</v>
      </c>
      <c r="E136" s="31"/>
      <c r="F136" s="155" t="s">
        <v>132</v>
      </c>
      <c r="G136" s="31"/>
      <c r="H136" s="31"/>
      <c r="I136" s="156"/>
      <c r="J136" s="31"/>
      <c r="K136" s="31"/>
      <c r="L136" s="32"/>
      <c r="M136" s="157"/>
      <c r="N136" s="158"/>
      <c r="O136" s="57"/>
      <c r="P136" s="57"/>
      <c r="Q136" s="57"/>
      <c r="R136" s="57"/>
      <c r="S136" s="57"/>
      <c r="T136" s="58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T136" s="16" t="s">
        <v>125</v>
      </c>
      <c r="AU136" s="16" t="s">
        <v>123</v>
      </c>
    </row>
    <row r="137" spans="1:65" s="13" customFormat="1" x14ac:dyDescent="0.2">
      <c r="B137" s="159"/>
      <c r="D137" s="154" t="s">
        <v>127</v>
      </c>
      <c r="E137" s="160" t="s">
        <v>1</v>
      </c>
      <c r="F137" s="161" t="s">
        <v>133</v>
      </c>
      <c r="H137" s="162">
        <v>1.728</v>
      </c>
      <c r="I137" s="163"/>
      <c r="L137" s="159"/>
      <c r="M137" s="164"/>
      <c r="N137" s="165"/>
      <c r="O137" s="165"/>
      <c r="P137" s="165"/>
      <c r="Q137" s="165"/>
      <c r="R137" s="165"/>
      <c r="S137" s="165"/>
      <c r="T137" s="166"/>
      <c r="AT137" s="160" t="s">
        <v>127</v>
      </c>
      <c r="AU137" s="160" t="s">
        <v>123</v>
      </c>
      <c r="AV137" s="13" t="s">
        <v>123</v>
      </c>
      <c r="AW137" s="13" t="s">
        <v>27</v>
      </c>
      <c r="AX137" s="13" t="s">
        <v>79</v>
      </c>
      <c r="AY137" s="160" t="s">
        <v>116</v>
      </c>
    </row>
    <row r="138" spans="1:65" s="2" customFormat="1" ht="24.2" customHeight="1" x14ac:dyDescent="0.2">
      <c r="A138" s="31"/>
      <c r="B138" s="139"/>
      <c r="C138" s="140" t="s">
        <v>134</v>
      </c>
      <c r="D138" s="140" t="s">
        <v>118</v>
      </c>
      <c r="E138" s="141" t="s">
        <v>135</v>
      </c>
      <c r="F138" s="142" t="s">
        <v>136</v>
      </c>
      <c r="G138" s="143" t="s">
        <v>121</v>
      </c>
      <c r="H138" s="144">
        <v>1.728</v>
      </c>
      <c r="I138" s="145"/>
      <c r="J138" s="144">
        <f>ROUND(I138*H138,3)</f>
        <v>0</v>
      </c>
      <c r="K138" s="146"/>
      <c r="L138" s="32"/>
      <c r="M138" s="147" t="s">
        <v>1</v>
      </c>
      <c r="N138" s="148" t="s">
        <v>37</v>
      </c>
      <c r="O138" s="57"/>
      <c r="P138" s="149">
        <f>O138*H138</f>
        <v>0</v>
      </c>
      <c r="Q138" s="149">
        <v>0</v>
      </c>
      <c r="R138" s="149">
        <f>Q138*H138</f>
        <v>0</v>
      </c>
      <c r="S138" s="149">
        <v>0</v>
      </c>
      <c r="T138" s="150">
        <f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51" t="s">
        <v>122</v>
      </c>
      <c r="AT138" s="151" t="s">
        <v>118</v>
      </c>
      <c r="AU138" s="151" t="s">
        <v>123</v>
      </c>
      <c r="AY138" s="16" t="s">
        <v>116</v>
      </c>
      <c r="BE138" s="152">
        <f>IF(N138="základná",J138,0)</f>
        <v>0</v>
      </c>
      <c r="BF138" s="152">
        <f>IF(N138="znížená",J138,0)</f>
        <v>0</v>
      </c>
      <c r="BG138" s="152">
        <f>IF(N138="zákl. prenesená",J138,0)</f>
        <v>0</v>
      </c>
      <c r="BH138" s="152">
        <f>IF(N138="zníž. prenesená",J138,0)</f>
        <v>0</v>
      </c>
      <c r="BI138" s="152">
        <f>IF(N138="nulová",J138,0)</f>
        <v>0</v>
      </c>
      <c r="BJ138" s="16" t="s">
        <v>123</v>
      </c>
      <c r="BK138" s="153">
        <f>ROUND(I138*H138,3)</f>
        <v>0</v>
      </c>
      <c r="BL138" s="16" t="s">
        <v>122</v>
      </c>
      <c r="BM138" s="151" t="s">
        <v>137</v>
      </c>
    </row>
    <row r="139" spans="1:65" s="2" customFormat="1" ht="19.5" x14ac:dyDescent="0.2">
      <c r="A139" s="31"/>
      <c r="B139" s="32"/>
      <c r="C139" s="31"/>
      <c r="D139" s="154" t="s">
        <v>125</v>
      </c>
      <c r="E139" s="31"/>
      <c r="F139" s="155" t="s">
        <v>138</v>
      </c>
      <c r="G139" s="31"/>
      <c r="H139" s="31"/>
      <c r="I139" s="156"/>
      <c r="J139" s="31"/>
      <c r="K139" s="31"/>
      <c r="L139" s="32"/>
      <c r="M139" s="157"/>
      <c r="N139" s="158"/>
      <c r="O139" s="57"/>
      <c r="P139" s="57"/>
      <c r="Q139" s="57"/>
      <c r="R139" s="57"/>
      <c r="S139" s="57"/>
      <c r="T139" s="58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T139" s="16" t="s">
        <v>125</v>
      </c>
      <c r="AU139" s="16" t="s">
        <v>123</v>
      </c>
    </row>
    <row r="140" spans="1:65" s="2" customFormat="1" ht="24.2" customHeight="1" x14ac:dyDescent="0.2">
      <c r="A140" s="31"/>
      <c r="B140" s="139"/>
      <c r="C140" s="140" t="s">
        <v>122</v>
      </c>
      <c r="D140" s="140" t="s">
        <v>118</v>
      </c>
      <c r="E140" s="141" t="s">
        <v>139</v>
      </c>
      <c r="F140" s="142" t="s">
        <v>140</v>
      </c>
      <c r="G140" s="143" t="s">
        <v>121</v>
      </c>
      <c r="H140" s="144">
        <v>8.7279999999999998</v>
      </c>
      <c r="I140" s="145"/>
      <c r="J140" s="144">
        <f>ROUND(I140*H140,3)</f>
        <v>0</v>
      </c>
      <c r="K140" s="146"/>
      <c r="L140" s="32"/>
      <c r="M140" s="147" t="s">
        <v>1</v>
      </c>
      <c r="N140" s="148" t="s">
        <v>37</v>
      </c>
      <c r="O140" s="57"/>
      <c r="P140" s="149">
        <f>O140*H140</f>
        <v>0</v>
      </c>
      <c r="Q140" s="149">
        <v>0</v>
      </c>
      <c r="R140" s="149">
        <f>Q140*H140</f>
        <v>0</v>
      </c>
      <c r="S140" s="149">
        <v>0</v>
      </c>
      <c r="T140" s="150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51" t="s">
        <v>122</v>
      </c>
      <c r="AT140" s="151" t="s">
        <v>118</v>
      </c>
      <c r="AU140" s="151" t="s">
        <v>123</v>
      </c>
      <c r="AY140" s="16" t="s">
        <v>116</v>
      </c>
      <c r="BE140" s="152">
        <f>IF(N140="základná",J140,0)</f>
        <v>0</v>
      </c>
      <c r="BF140" s="152">
        <f>IF(N140="znížená",J140,0)</f>
        <v>0</v>
      </c>
      <c r="BG140" s="152">
        <f>IF(N140="zákl. prenesená",J140,0)</f>
        <v>0</v>
      </c>
      <c r="BH140" s="152">
        <f>IF(N140="zníž. prenesená",J140,0)</f>
        <v>0</v>
      </c>
      <c r="BI140" s="152">
        <f>IF(N140="nulová",J140,0)</f>
        <v>0</v>
      </c>
      <c r="BJ140" s="16" t="s">
        <v>123</v>
      </c>
      <c r="BK140" s="153">
        <f>ROUND(I140*H140,3)</f>
        <v>0</v>
      </c>
      <c r="BL140" s="16" t="s">
        <v>122</v>
      </c>
      <c r="BM140" s="151" t="s">
        <v>141</v>
      </c>
    </row>
    <row r="141" spans="1:65" s="2" customFormat="1" ht="29.25" x14ac:dyDescent="0.2">
      <c r="A141" s="31"/>
      <c r="B141" s="32"/>
      <c r="C141" s="31"/>
      <c r="D141" s="154" t="s">
        <v>125</v>
      </c>
      <c r="E141" s="31"/>
      <c r="F141" s="155" t="s">
        <v>142</v>
      </c>
      <c r="G141" s="31"/>
      <c r="H141" s="31"/>
      <c r="I141" s="156"/>
      <c r="J141" s="31"/>
      <c r="K141" s="31"/>
      <c r="L141" s="32"/>
      <c r="M141" s="157"/>
      <c r="N141" s="158"/>
      <c r="O141" s="57"/>
      <c r="P141" s="57"/>
      <c r="Q141" s="57"/>
      <c r="R141" s="57"/>
      <c r="S141" s="57"/>
      <c r="T141" s="58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T141" s="16" t="s">
        <v>125</v>
      </c>
      <c r="AU141" s="16" t="s">
        <v>123</v>
      </c>
    </row>
    <row r="142" spans="1:65" s="2" customFormat="1" ht="24" hidden="1" customHeight="1" x14ac:dyDescent="0.2">
      <c r="A142" s="31"/>
      <c r="B142" s="139"/>
      <c r="C142" s="140"/>
      <c r="D142" s="140"/>
      <c r="E142" s="141"/>
      <c r="F142" s="142"/>
      <c r="G142" s="143"/>
      <c r="H142" s="144"/>
      <c r="I142" s="145"/>
      <c r="J142" s="144"/>
      <c r="K142" s="146"/>
      <c r="L142" s="32"/>
      <c r="M142" s="147" t="s">
        <v>1</v>
      </c>
      <c r="N142" s="148" t="s">
        <v>37</v>
      </c>
      <c r="O142" s="57"/>
      <c r="P142" s="149">
        <f>O142*H142</f>
        <v>0</v>
      </c>
      <c r="Q142" s="149">
        <v>0</v>
      </c>
      <c r="R142" s="149">
        <f>Q142*H142</f>
        <v>0</v>
      </c>
      <c r="S142" s="149">
        <v>0</v>
      </c>
      <c r="T142" s="150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51" t="s">
        <v>122</v>
      </c>
      <c r="AT142" s="151" t="s">
        <v>118</v>
      </c>
      <c r="AU142" s="151" t="s">
        <v>123</v>
      </c>
      <c r="AY142" s="16" t="s">
        <v>116</v>
      </c>
      <c r="BE142" s="152">
        <f>IF(N142="základná",J142,0)</f>
        <v>0</v>
      </c>
      <c r="BF142" s="152">
        <f>IF(N142="znížená",J142,0)</f>
        <v>0</v>
      </c>
      <c r="BG142" s="152">
        <f>IF(N142="zákl. prenesená",J142,0)</f>
        <v>0</v>
      </c>
      <c r="BH142" s="152">
        <f>IF(N142="zníž. prenesená",J142,0)</f>
        <v>0</v>
      </c>
      <c r="BI142" s="152">
        <f>IF(N142="nulová",J142,0)</f>
        <v>0</v>
      </c>
      <c r="BJ142" s="16" t="s">
        <v>123</v>
      </c>
      <c r="BK142" s="153">
        <f>ROUND(I142*H142,3)</f>
        <v>0</v>
      </c>
      <c r="BL142" s="16" t="s">
        <v>122</v>
      </c>
      <c r="BM142" s="151" t="s">
        <v>143</v>
      </c>
    </row>
    <row r="143" spans="1:65" s="2" customFormat="1" ht="9.6" customHeight="1" x14ac:dyDescent="0.2">
      <c r="A143" s="31"/>
      <c r="B143" s="32"/>
      <c r="C143" s="31"/>
      <c r="D143" s="154"/>
      <c r="E143" s="31"/>
      <c r="F143" s="155"/>
      <c r="G143" s="31"/>
      <c r="H143" s="31"/>
      <c r="I143" s="156"/>
      <c r="J143" s="31"/>
      <c r="K143" s="31"/>
      <c r="L143" s="32"/>
      <c r="M143" s="157"/>
      <c r="N143" s="158"/>
      <c r="O143" s="57"/>
      <c r="P143" s="57"/>
      <c r="Q143" s="57"/>
      <c r="R143" s="57"/>
      <c r="S143" s="57"/>
      <c r="T143" s="58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T143" s="16" t="s">
        <v>125</v>
      </c>
      <c r="AU143" s="16" t="s">
        <v>123</v>
      </c>
    </row>
    <row r="144" spans="1:65" s="2" customFormat="1" ht="37.9" hidden="1" customHeight="1" x14ac:dyDescent="0.2">
      <c r="A144" s="31"/>
      <c r="B144" s="139"/>
      <c r="C144" s="140"/>
      <c r="D144" s="140"/>
      <c r="E144" s="141"/>
      <c r="F144" s="142"/>
      <c r="G144" s="143"/>
      <c r="H144" s="144"/>
      <c r="I144" s="145"/>
      <c r="J144" s="144"/>
      <c r="K144" s="146"/>
      <c r="L144" s="32"/>
      <c r="M144" s="147" t="s">
        <v>1</v>
      </c>
      <c r="N144" s="148" t="s">
        <v>37</v>
      </c>
      <c r="O144" s="57"/>
      <c r="P144" s="149">
        <f>O144*H144</f>
        <v>0</v>
      </c>
      <c r="Q144" s="149">
        <v>0</v>
      </c>
      <c r="R144" s="149">
        <f>Q144*H144</f>
        <v>0</v>
      </c>
      <c r="S144" s="149">
        <v>0</v>
      </c>
      <c r="T144" s="150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51" t="s">
        <v>122</v>
      </c>
      <c r="AT144" s="151" t="s">
        <v>118</v>
      </c>
      <c r="AU144" s="151" t="s">
        <v>123</v>
      </c>
      <c r="AY144" s="16" t="s">
        <v>116</v>
      </c>
      <c r="BE144" s="152">
        <f>IF(N144="základná",J144,0)</f>
        <v>0</v>
      </c>
      <c r="BF144" s="152">
        <f>IF(N144="znížená",J144,0)</f>
        <v>0</v>
      </c>
      <c r="BG144" s="152">
        <f>IF(N144="zákl. prenesená",J144,0)</f>
        <v>0</v>
      </c>
      <c r="BH144" s="152">
        <f>IF(N144="zníž. prenesená",J144,0)</f>
        <v>0</v>
      </c>
      <c r="BI144" s="152">
        <f>IF(N144="nulová",J144,0)</f>
        <v>0</v>
      </c>
      <c r="BJ144" s="16" t="s">
        <v>123</v>
      </c>
      <c r="BK144" s="153">
        <f>ROUND(I144*H144,3)</f>
        <v>0</v>
      </c>
      <c r="BL144" s="16" t="s">
        <v>122</v>
      </c>
      <c r="BM144" s="151" t="s">
        <v>145</v>
      </c>
    </row>
    <row r="145" spans="1:65" s="2" customFormat="1" x14ac:dyDescent="0.2">
      <c r="A145" s="31"/>
      <c r="B145" s="32"/>
      <c r="C145" s="31"/>
      <c r="D145" s="154"/>
      <c r="E145" s="31"/>
      <c r="F145" s="155"/>
      <c r="G145" s="31"/>
      <c r="H145" s="31"/>
      <c r="I145" s="156"/>
      <c r="J145" s="31"/>
      <c r="K145" s="31"/>
      <c r="L145" s="32"/>
      <c r="M145" s="157"/>
      <c r="N145" s="158"/>
      <c r="O145" s="57"/>
      <c r="P145" s="57"/>
      <c r="Q145" s="57"/>
      <c r="R145" s="57"/>
      <c r="S145" s="57"/>
      <c r="T145" s="58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T145" s="16" t="s">
        <v>125</v>
      </c>
      <c r="AU145" s="16" t="s">
        <v>123</v>
      </c>
    </row>
    <row r="146" spans="1:65" s="13" customFormat="1" x14ac:dyDescent="0.2">
      <c r="B146" s="159"/>
      <c r="D146" s="154"/>
      <c r="E146" s="160" t="s">
        <v>1</v>
      </c>
      <c r="F146" s="161"/>
      <c r="H146" s="162"/>
      <c r="I146" s="163"/>
      <c r="L146" s="159"/>
      <c r="M146" s="164"/>
      <c r="N146" s="165"/>
      <c r="O146" s="165"/>
      <c r="P146" s="165"/>
      <c r="Q146" s="165"/>
      <c r="R146" s="165"/>
      <c r="S146" s="165"/>
      <c r="T146" s="166"/>
      <c r="AT146" s="160" t="s">
        <v>127</v>
      </c>
      <c r="AU146" s="160" t="s">
        <v>123</v>
      </c>
      <c r="AV146" s="13" t="s">
        <v>123</v>
      </c>
      <c r="AW146" s="13" t="s">
        <v>27</v>
      </c>
      <c r="AX146" s="13" t="s">
        <v>79</v>
      </c>
      <c r="AY146" s="160" t="s">
        <v>116</v>
      </c>
    </row>
    <row r="147" spans="1:65" s="2" customFormat="1" ht="24.2" customHeight="1" x14ac:dyDescent="0.2">
      <c r="A147" s="31"/>
      <c r="B147" s="139"/>
      <c r="C147" s="140" t="s">
        <v>146</v>
      </c>
      <c r="D147" s="140" t="s">
        <v>118</v>
      </c>
      <c r="E147" s="141" t="s">
        <v>147</v>
      </c>
      <c r="F147" s="142" t="s">
        <v>148</v>
      </c>
      <c r="G147" s="143" t="s">
        <v>121</v>
      </c>
      <c r="H147" s="144">
        <v>8.7279999999999998</v>
      </c>
      <c r="I147" s="145"/>
      <c r="J147" s="144">
        <f>ROUND(I147*H147,3)</f>
        <v>0</v>
      </c>
      <c r="K147" s="146"/>
      <c r="L147" s="32"/>
      <c r="M147" s="147" t="s">
        <v>1</v>
      </c>
      <c r="N147" s="148" t="s">
        <v>37</v>
      </c>
      <c r="O147" s="57"/>
      <c r="P147" s="149">
        <f>O147*H147</f>
        <v>0</v>
      </c>
      <c r="Q147" s="149">
        <v>0</v>
      </c>
      <c r="R147" s="149">
        <f>Q147*H147</f>
        <v>0</v>
      </c>
      <c r="S147" s="149">
        <v>0</v>
      </c>
      <c r="T147" s="150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51" t="s">
        <v>122</v>
      </c>
      <c r="AT147" s="151" t="s">
        <v>118</v>
      </c>
      <c r="AU147" s="151" t="s">
        <v>123</v>
      </c>
      <c r="AY147" s="16" t="s">
        <v>116</v>
      </c>
      <c r="BE147" s="152">
        <f>IF(N147="základná",J147,0)</f>
        <v>0</v>
      </c>
      <c r="BF147" s="152">
        <f>IF(N147="znížená",J147,0)</f>
        <v>0</v>
      </c>
      <c r="BG147" s="152">
        <f>IF(N147="zákl. prenesená",J147,0)</f>
        <v>0</v>
      </c>
      <c r="BH147" s="152">
        <f>IF(N147="zníž. prenesená",J147,0)</f>
        <v>0</v>
      </c>
      <c r="BI147" s="152">
        <f>IF(N147="nulová",J147,0)</f>
        <v>0</v>
      </c>
      <c r="BJ147" s="16" t="s">
        <v>123</v>
      </c>
      <c r="BK147" s="153">
        <f>ROUND(I147*H147,3)</f>
        <v>0</v>
      </c>
      <c r="BL147" s="16" t="s">
        <v>122</v>
      </c>
      <c r="BM147" s="151" t="s">
        <v>149</v>
      </c>
    </row>
    <row r="148" spans="1:65" s="2" customFormat="1" ht="16.899999999999999" customHeight="1" x14ac:dyDescent="0.2">
      <c r="A148" s="31"/>
      <c r="B148" s="32"/>
      <c r="C148" s="31"/>
      <c r="D148" s="154" t="s">
        <v>125</v>
      </c>
      <c r="E148" s="31"/>
      <c r="F148" s="155" t="s">
        <v>150</v>
      </c>
      <c r="G148" s="31"/>
      <c r="H148" s="31"/>
      <c r="I148" s="156"/>
      <c r="J148" s="31"/>
      <c r="K148" s="31"/>
      <c r="L148" s="32"/>
      <c r="M148" s="157"/>
      <c r="N148" s="158"/>
      <c r="O148" s="57"/>
      <c r="P148" s="57"/>
      <c r="Q148" s="57"/>
      <c r="R148" s="57"/>
      <c r="S148" s="57"/>
      <c r="T148" s="58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T148" s="16" t="s">
        <v>125</v>
      </c>
      <c r="AU148" s="16" t="s">
        <v>123</v>
      </c>
    </row>
    <row r="149" spans="1:65" s="2" customFormat="1" ht="14.45" hidden="1" customHeight="1" x14ac:dyDescent="0.2">
      <c r="A149" s="31"/>
      <c r="B149" s="139"/>
      <c r="C149" s="140"/>
      <c r="D149" s="140"/>
      <c r="E149" s="141"/>
      <c r="F149" s="142"/>
      <c r="G149" s="143"/>
      <c r="H149" s="144"/>
      <c r="I149" s="145"/>
      <c r="J149" s="144"/>
      <c r="K149" s="146"/>
      <c r="L149" s="32"/>
      <c r="M149" s="147" t="s">
        <v>1</v>
      </c>
      <c r="N149" s="148" t="s">
        <v>37</v>
      </c>
      <c r="O149" s="57"/>
      <c r="P149" s="149">
        <f>O149*H149</f>
        <v>0</v>
      </c>
      <c r="Q149" s="149">
        <v>0</v>
      </c>
      <c r="R149" s="149">
        <f>Q149*H149</f>
        <v>0</v>
      </c>
      <c r="S149" s="149">
        <v>0</v>
      </c>
      <c r="T149" s="150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51" t="s">
        <v>122</v>
      </c>
      <c r="AT149" s="151" t="s">
        <v>118</v>
      </c>
      <c r="AU149" s="151" t="s">
        <v>123</v>
      </c>
      <c r="AY149" s="16" t="s">
        <v>116</v>
      </c>
      <c r="BE149" s="152">
        <f>IF(N149="základná",J149,0)</f>
        <v>0</v>
      </c>
      <c r="BF149" s="152">
        <f>IF(N149="znížená",J149,0)</f>
        <v>0</v>
      </c>
      <c r="BG149" s="152">
        <f>IF(N149="zákl. prenesená",J149,0)</f>
        <v>0</v>
      </c>
      <c r="BH149" s="152">
        <f>IF(N149="zníž. prenesená",J149,0)</f>
        <v>0</v>
      </c>
      <c r="BI149" s="152">
        <f>IF(N149="nulová",J149,0)</f>
        <v>0</v>
      </c>
      <c r="BJ149" s="16" t="s">
        <v>123</v>
      </c>
      <c r="BK149" s="153">
        <f>ROUND(I149*H149,3)</f>
        <v>0</v>
      </c>
      <c r="BL149" s="16" t="s">
        <v>122</v>
      </c>
      <c r="BM149" s="151" t="s">
        <v>151</v>
      </c>
    </row>
    <row r="150" spans="1:65" s="2" customFormat="1" x14ac:dyDescent="0.2">
      <c r="A150" s="31"/>
      <c r="B150" s="32"/>
      <c r="C150" s="31"/>
      <c r="D150" s="154"/>
      <c r="E150" s="31"/>
      <c r="F150" s="155"/>
      <c r="G150" s="31"/>
      <c r="H150" s="31"/>
      <c r="I150" s="156"/>
      <c r="J150" s="31"/>
      <c r="K150" s="31"/>
      <c r="L150" s="32"/>
      <c r="M150" s="157"/>
      <c r="N150" s="158"/>
      <c r="O150" s="57"/>
      <c r="P150" s="57"/>
      <c r="Q150" s="57"/>
      <c r="R150" s="57"/>
      <c r="S150" s="57"/>
      <c r="T150" s="58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T150" s="16" t="s">
        <v>125</v>
      </c>
      <c r="AU150" s="16" t="s">
        <v>123</v>
      </c>
    </row>
    <row r="151" spans="1:65" s="2" customFormat="1" ht="24" hidden="1" customHeight="1" x14ac:dyDescent="0.2">
      <c r="A151" s="31"/>
      <c r="B151" s="139"/>
      <c r="C151" s="140"/>
      <c r="D151" s="140"/>
      <c r="E151" s="141"/>
      <c r="F151" s="142"/>
      <c r="G151" s="143"/>
      <c r="H151" s="144"/>
      <c r="I151" s="145"/>
      <c r="J151" s="144"/>
      <c r="K151" s="146"/>
      <c r="L151" s="32"/>
      <c r="M151" s="147" t="s">
        <v>1</v>
      </c>
      <c r="N151" s="148" t="s">
        <v>37</v>
      </c>
      <c r="O151" s="57"/>
      <c r="P151" s="149">
        <f>O151*H151</f>
        <v>0</v>
      </c>
      <c r="Q151" s="149">
        <v>0</v>
      </c>
      <c r="R151" s="149">
        <f>Q151*H151</f>
        <v>0</v>
      </c>
      <c r="S151" s="149">
        <v>0</v>
      </c>
      <c r="T151" s="150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51" t="s">
        <v>122</v>
      </c>
      <c r="AT151" s="151" t="s">
        <v>118</v>
      </c>
      <c r="AU151" s="151" t="s">
        <v>123</v>
      </c>
      <c r="AY151" s="16" t="s">
        <v>116</v>
      </c>
      <c r="BE151" s="152">
        <f>IF(N151="základná",J151,0)</f>
        <v>0</v>
      </c>
      <c r="BF151" s="152">
        <f>IF(N151="znížená",J151,0)</f>
        <v>0</v>
      </c>
      <c r="BG151" s="152">
        <f>IF(N151="zákl. prenesená",J151,0)</f>
        <v>0</v>
      </c>
      <c r="BH151" s="152">
        <f>IF(N151="zníž. prenesená",J151,0)</f>
        <v>0</v>
      </c>
      <c r="BI151" s="152">
        <f>IF(N151="nulová",J151,0)</f>
        <v>0</v>
      </c>
      <c r="BJ151" s="16" t="s">
        <v>123</v>
      </c>
      <c r="BK151" s="153">
        <f>ROUND(I151*H151,3)</f>
        <v>0</v>
      </c>
      <c r="BL151" s="16" t="s">
        <v>122</v>
      </c>
      <c r="BM151" s="151" t="s">
        <v>153</v>
      </c>
    </row>
    <row r="152" spans="1:65" s="2" customFormat="1" x14ac:dyDescent="0.2">
      <c r="A152" s="31"/>
      <c r="B152" s="32"/>
      <c r="C152" s="31"/>
      <c r="D152" s="154"/>
      <c r="E152" s="31"/>
      <c r="F152" s="155"/>
      <c r="G152" s="31"/>
      <c r="H152" s="31"/>
      <c r="I152" s="156"/>
      <c r="J152" s="31"/>
      <c r="K152" s="31"/>
      <c r="L152" s="32"/>
      <c r="M152" s="157"/>
      <c r="N152" s="158"/>
      <c r="O152" s="57"/>
      <c r="P152" s="57"/>
      <c r="Q152" s="57"/>
      <c r="R152" s="57"/>
      <c r="S152" s="57"/>
      <c r="T152" s="58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T152" s="16" t="s">
        <v>125</v>
      </c>
      <c r="AU152" s="16" t="s">
        <v>123</v>
      </c>
    </row>
    <row r="153" spans="1:65" s="12" customFormat="1" ht="22.9" customHeight="1" x14ac:dyDescent="0.2">
      <c r="B153" s="126"/>
      <c r="D153" s="127" t="s">
        <v>70</v>
      </c>
      <c r="E153" s="137" t="s">
        <v>123</v>
      </c>
      <c r="F153" s="137" t="s">
        <v>154</v>
      </c>
      <c r="I153" s="129"/>
      <c r="J153" s="138">
        <f>BK153</f>
        <v>0</v>
      </c>
      <c r="L153" s="126"/>
      <c r="M153" s="131"/>
      <c r="N153" s="132"/>
      <c r="O153" s="132"/>
      <c r="P153" s="133">
        <f>SUM(P154:P156)</f>
        <v>0</v>
      </c>
      <c r="Q153" s="132"/>
      <c r="R153" s="133">
        <f>SUM(R154:R156)</f>
        <v>3.7913529599999998</v>
      </c>
      <c r="S153" s="132"/>
      <c r="T153" s="134">
        <f>SUM(T154:T156)</f>
        <v>0</v>
      </c>
      <c r="AR153" s="127" t="s">
        <v>79</v>
      </c>
      <c r="AT153" s="135" t="s">
        <v>70</v>
      </c>
      <c r="AU153" s="135" t="s">
        <v>79</v>
      </c>
      <c r="AY153" s="127" t="s">
        <v>116</v>
      </c>
      <c r="BK153" s="136">
        <f>SUM(BK154:BK156)</f>
        <v>0</v>
      </c>
    </row>
    <row r="154" spans="1:65" s="2" customFormat="1" ht="14.45" customHeight="1" x14ac:dyDescent="0.2">
      <c r="A154" s="31"/>
      <c r="B154" s="139"/>
      <c r="C154" s="140" t="s">
        <v>155</v>
      </c>
      <c r="D154" s="140" t="s">
        <v>118</v>
      </c>
      <c r="E154" s="141" t="s">
        <v>156</v>
      </c>
      <c r="F154" s="142" t="s">
        <v>157</v>
      </c>
      <c r="G154" s="143" t="s">
        <v>121</v>
      </c>
      <c r="H154" s="144">
        <v>1.728</v>
      </c>
      <c r="I154" s="145"/>
      <c r="J154" s="144">
        <f>ROUND(I154*H154,3)</f>
        <v>0</v>
      </c>
      <c r="K154" s="146"/>
      <c r="L154" s="32"/>
      <c r="M154" s="147" t="s">
        <v>1</v>
      </c>
      <c r="N154" s="148" t="s">
        <v>37</v>
      </c>
      <c r="O154" s="57"/>
      <c r="P154" s="149">
        <f>O154*H154</f>
        <v>0</v>
      </c>
      <c r="Q154" s="149">
        <v>2.19407</v>
      </c>
      <c r="R154" s="149">
        <f>Q154*H154</f>
        <v>3.7913529599999998</v>
      </c>
      <c r="S154" s="149">
        <v>0</v>
      </c>
      <c r="T154" s="150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51" t="s">
        <v>122</v>
      </c>
      <c r="AT154" s="151" t="s">
        <v>118</v>
      </c>
      <c r="AU154" s="151" t="s">
        <v>123</v>
      </c>
      <c r="AY154" s="16" t="s">
        <v>116</v>
      </c>
      <c r="BE154" s="152">
        <f>IF(N154="základná",J154,0)</f>
        <v>0</v>
      </c>
      <c r="BF154" s="152">
        <f>IF(N154="znížená",J154,0)</f>
        <v>0</v>
      </c>
      <c r="BG154" s="152">
        <f>IF(N154="zákl. prenesená",J154,0)</f>
        <v>0</v>
      </c>
      <c r="BH154" s="152">
        <f>IF(N154="zníž. prenesená",J154,0)</f>
        <v>0</v>
      </c>
      <c r="BI154" s="152">
        <f>IF(N154="nulová",J154,0)</f>
        <v>0</v>
      </c>
      <c r="BJ154" s="16" t="s">
        <v>123</v>
      </c>
      <c r="BK154" s="153">
        <f>ROUND(I154*H154,3)</f>
        <v>0</v>
      </c>
      <c r="BL154" s="16" t="s">
        <v>122</v>
      </c>
      <c r="BM154" s="151" t="s">
        <v>158</v>
      </c>
    </row>
    <row r="155" spans="1:65" s="2" customFormat="1" x14ac:dyDescent="0.2">
      <c r="A155" s="31"/>
      <c r="B155" s="32"/>
      <c r="C155" s="31"/>
      <c r="D155" s="154" t="s">
        <v>125</v>
      </c>
      <c r="E155" s="31"/>
      <c r="F155" s="155" t="s">
        <v>159</v>
      </c>
      <c r="G155" s="31"/>
      <c r="H155" s="31"/>
      <c r="I155" s="156"/>
      <c r="J155" s="31"/>
      <c r="K155" s="31"/>
      <c r="L155" s="32"/>
      <c r="M155" s="157"/>
      <c r="N155" s="158"/>
      <c r="O155" s="57"/>
      <c r="P155" s="57"/>
      <c r="Q155" s="57"/>
      <c r="R155" s="57"/>
      <c r="S155" s="57"/>
      <c r="T155" s="58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T155" s="16" t="s">
        <v>125</v>
      </c>
      <c r="AU155" s="16" t="s">
        <v>123</v>
      </c>
    </row>
    <row r="156" spans="1:65" s="13" customFormat="1" x14ac:dyDescent="0.2">
      <c r="B156" s="159"/>
      <c r="D156" s="154" t="s">
        <v>127</v>
      </c>
      <c r="E156" s="160" t="s">
        <v>1</v>
      </c>
      <c r="F156" s="161" t="s">
        <v>133</v>
      </c>
      <c r="H156" s="162">
        <v>1.728</v>
      </c>
      <c r="I156" s="163"/>
      <c r="L156" s="159"/>
      <c r="M156" s="164"/>
      <c r="N156" s="165"/>
      <c r="O156" s="165"/>
      <c r="P156" s="165"/>
      <c r="Q156" s="165"/>
      <c r="R156" s="165"/>
      <c r="S156" s="165"/>
      <c r="T156" s="166"/>
      <c r="AT156" s="160" t="s">
        <v>127</v>
      </c>
      <c r="AU156" s="160" t="s">
        <v>123</v>
      </c>
      <c r="AV156" s="13" t="s">
        <v>123</v>
      </c>
      <c r="AW156" s="13" t="s">
        <v>27</v>
      </c>
      <c r="AX156" s="13" t="s">
        <v>79</v>
      </c>
      <c r="AY156" s="160" t="s">
        <v>116</v>
      </c>
    </row>
    <row r="157" spans="1:65" s="12" customFormat="1" ht="22.9" customHeight="1" x14ac:dyDescent="0.2">
      <c r="B157" s="126"/>
      <c r="D157" s="127" t="s">
        <v>70</v>
      </c>
      <c r="E157" s="137" t="s">
        <v>122</v>
      </c>
      <c r="F157" s="137" t="s">
        <v>160</v>
      </c>
      <c r="I157" s="129"/>
      <c r="J157" s="138">
        <f>BK157</f>
        <v>0</v>
      </c>
      <c r="L157" s="126"/>
      <c r="M157" s="131"/>
      <c r="N157" s="132"/>
      <c r="O157" s="132"/>
      <c r="P157" s="133">
        <f>SUM(P158:P162)</f>
        <v>0</v>
      </c>
      <c r="Q157" s="132"/>
      <c r="R157" s="133">
        <f>SUM(R158:R162)</f>
        <v>9.2951795199999996</v>
      </c>
      <c r="S157" s="132"/>
      <c r="T157" s="134">
        <f>SUM(T158:T162)</f>
        <v>0</v>
      </c>
      <c r="AR157" s="127" t="s">
        <v>79</v>
      </c>
      <c r="AT157" s="135" t="s">
        <v>70</v>
      </c>
      <c r="AU157" s="135" t="s">
        <v>79</v>
      </c>
      <c r="AY157" s="127" t="s">
        <v>116</v>
      </c>
      <c r="BK157" s="136">
        <f>SUM(BK158:BK162)</f>
        <v>0</v>
      </c>
    </row>
    <row r="158" spans="1:65" s="2" customFormat="1" ht="24.2" customHeight="1" x14ac:dyDescent="0.2">
      <c r="A158" s="31"/>
      <c r="B158" s="139"/>
      <c r="C158" s="140" t="s">
        <v>161</v>
      </c>
      <c r="D158" s="140" t="s">
        <v>118</v>
      </c>
      <c r="E158" s="141" t="s">
        <v>162</v>
      </c>
      <c r="F158" s="142" t="s">
        <v>163</v>
      </c>
      <c r="G158" s="143" t="s">
        <v>164</v>
      </c>
      <c r="H158" s="144">
        <v>28.702999999999999</v>
      </c>
      <c r="I158" s="145"/>
      <c r="J158" s="144">
        <f>ROUND(I158*H158,3)</f>
        <v>0</v>
      </c>
      <c r="K158" s="146"/>
      <c r="L158" s="32"/>
      <c r="M158" s="147" t="s">
        <v>1</v>
      </c>
      <c r="N158" s="148" t="s">
        <v>37</v>
      </c>
      <c r="O158" s="57"/>
      <c r="P158" s="149">
        <f>O158*H158</f>
        <v>0</v>
      </c>
      <c r="Q158" s="149">
        <v>0.16192000000000001</v>
      </c>
      <c r="R158" s="149">
        <f>Q158*H158</f>
        <v>4.6475897599999998</v>
      </c>
      <c r="S158" s="149">
        <v>0</v>
      </c>
      <c r="T158" s="150">
        <f>S158*H158</f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51" t="s">
        <v>122</v>
      </c>
      <c r="AT158" s="151" t="s">
        <v>118</v>
      </c>
      <c r="AU158" s="151" t="s">
        <v>123</v>
      </c>
      <c r="AY158" s="16" t="s">
        <v>116</v>
      </c>
      <c r="BE158" s="152">
        <f>IF(N158="základná",J158,0)</f>
        <v>0</v>
      </c>
      <c r="BF158" s="152">
        <f>IF(N158="znížená",J158,0)</f>
        <v>0</v>
      </c>
      <c r="BG158" s="152">
        <f>IF(N158="zákl. prenesená",J158,0)</f>
        <v>0</v>
      </c>
      <c r="BH158" s="152">
        <f>IF(N158="zníž. prenesená",J158,0)</f>
        <v>0</v>
      </c>
      <c r="BI158" s="152">
        <f>IF(N158="nulová",J158,0)</f>
        <v>0</v>
      </c>
      <c r="BJ158" s="16" t="s">
        <v>123</v>
      </c>
      <c r="BK158" s="153">
        <f>ROUND(I158*H158,3)</f>
        <v>0</v>
      </c>
      <c r="BL158" s="16" t="s">
        <v>122</v>
      </c>
      <c r="BM158" s="151" t="s">
        <v>165</v>
      </c>
    </row>
    <row r="159" spans="1:65" s="2" customFormat="1" ht="19.5" x14ac:dyDescent="0.2">
      <c r="A159" s="31"/>
      <c r="B159" s="32"/>
      <c r="C159" s="31"/>
      <c r="D159" s="154" t="s">
        <v>125</v>
      </c>
      <c r="E159" s="31"/>
      <c r="F159" s="155" t="s">
        <v>166</v>
      </c>
      <c r="G159" s="31"/>
      <c r="H159" s="31"/>
      <c r="I159" s="156"/>
      <c r="J159" s="31"/>
      <c r="K159" s="31"/>
      <c r="L159" s="32"/>
      <c r="M159" s="157"/>
      <c r="N159" s="158"/>
      <c r="O159" s="57"/>
      <c r="P159" s="57"/>
      <c r="Q159" s="57"/>
      <c r="R159" s="57"/>
      <c r="S159" s="57"/>
      <c r="T159" s="58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T159" s="16" t="s">
        <v>125</v>
      </c>
      <c r="AU159" s="16" t="s">
        <v>123</v>
      </c>
    </row>
    <row r="160" spans="1:65" s="13" customFormat="1" x14ac:dyDescent="0.2">
      <c r="B160" s="159"/>
      <c r="D160" s="154" t="s">
        <v>127</v>
      </c>
      <c r="E160" s="160" t="s">
        <v>1</v>
      </c>
      <c r="F160" s="161" t="s">
        <v>167</v>
      </c>
      <c r="H160" s="162">
        <v>28.702999999999999</v>
      </c>
      <c r="I160" s="163"/>
      <c r="L160" s="159"/>
      <c r="M160" s="164"/>
      <c r="N160" s="165"/>
      <c r="O160" s="165"/>
      <c r="P160" s="165"/>
      <c r="Q160" s="165"/>
      <c r="R160" s="165"/>
      <c r="S160" s="165"/>
      <c r="T160" s="166"/>
      <c r="AT160" s="160" t="s">
        <v>127</v>
      </c>
      <c r="AU160" s="160" t="s">
        <v>123</v>
      </c>
      <c r="AV160" s="13" t="s">
        <v>123</v>
      </c>
      <c r="AW160" s="13" t="s">
        <v>27</v>
      </c>
      <c r="AX160" s="13" t="s">
        <v>79</v>
      </c>
      <c r="AY160" s="160" t="s">
        <v>116</v>
      </c>
    </row>
    <row r="161" spans="1:65" s="2" customFormat="1" ht="24.2" customHeight="1" x14ac:dyDescent="0.2">
      <c r="A161" s="31"/>
      <c r="B161" s="139"/>
      <c r="C161" s="140" t="s">
        <v>168</v>
      </c>
      <c r="D161" s="140" t="s">
        <v>118</v>
      </c>
      <c r="E161" s="141" t="s">
        <v>169</v>
      </c>
      <c r="F161" s="142" t="s">
        <v>170</v>
      </c>
      <c r="G161" s="143" t="s">
        <v>164</v>
      </c>
      <c r="H161" s="144">
        <v>28.702999999999999</v>
      </c>
      <c r="I161" s="145"/>
      <c r="J161" s="144">
        <f>ROUND(I161*H161,3)</f>
        <v>0</v>
      </c>
      <c r="K161" s="146"/>
      <c r="L161" s="32"/>
      <c r="M161" s="147" t="s">
        <v>1</v>
      </c>
      <c r="N161" s="148" t="s">
        <v>37</v>
      </c>
      <c r="O161" s="57"/>
      <c r="P161" s="149">
        <f>O161*H161</f>
        <v>0</v>
      </c>
      <c r="Q161" s="149">
        <v>0.16192000000000001</v>
      </c>
      <c r="R161" s="149">
        <f>Q161*H161</f>
        <v>4.6475897599999998</v>
      </c>
      <c r="S161" s="149">
        <v>0</v>
      </c>
      <c r="T161" s="150">
        <f>S161*H161</f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51" t="s">
        <v>122</v>
      </c>
      <c r="AT161" s="151" t="s">
        <v>118</v>
      </c>
      <c r="AU161" s="151" t="s">
        <v>123</v>
      </c>
      <c r="AY161" s="16" t="s">
        <v>116</v>
      </c>
      <c r="BE161" s="152">
        <f>IF(N161="základná",J161,0)</f>
        <v>0</v>
      </c>
      <c r="BF161" s="152">
        <f>IF(N161="znížená",J161,0)</f>
        <v>0</v>
      </c>
      <c r="BG161" s="152">
        <f>IF(N161="zákl. prenesená",J161,0)</f>
        <v>0</v>
      </c>
      <c r="BH161" s="152">
        <f>IF(N161="zníž. prenesená",J161,0)</f>
        <v>0</v>
      </c>
      <c r="BI161" s="152">
        <f>IF(N161="nulová",J161,0)</f>
        <v>0</v>
      </c>
      <c r="BJ161" s="16" t="s">
        <v>123</v>
      </c>
      <c r="BK161" s="153">
        <f>ROUND(I161*H161,3)</f>
        <v>0</v>
      </c>
      <c r="BL161" s="16" t="s">
        <v>122</v>
      </c>
      <c r="BM161" s="151" t="s">
        <v>171</v>
      </c>
    </row>
    <row r="162" spans="1:65" s="2" customFormat="1" ht="19.5" x14ac:dyDescent="0.2">
      <c r="A162" s="31"/>
      <c r="B162" s="32"/>
      <c r="C162" s="31"/>
      <c r="D162" s="154" t="s">
        <v>125</v>
      </c>
      <c r="E162" s="31"/>
      <c r="F162" s="155" t="s">
        <v>172</v>
      </c>
      <c r="G162" s="31"/>
      <c r="H162" s="31"/>
      <c r="I162" s="156"/>
      <c r="J162" s="31"/>
      <c r="K162" s="31"/>
      <c r="L162" s="32"/>
      <c r="M162" s="157"/>
      <c r="N162" s="158"/>
      <c r="O162" s="57"/>
      <c r="P162" s="57"/>
      <c r="Q162" s="57"/>
      <c r="R162" s="57"/>
      <c r="S162" s="57"/>
      <c r="T162" s="58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T162" s="16" t="s">
        <v>125</v>
      </c>
      <c r="AU162" s="16" t="s">
        <v>123</v>
      </c>
    </row>
    <row r="163" spans="1:65" s="12" customFormat="1" ht="22.9" customHeight="1" x14ac:dyDescent="0.2">
      <c r="B163" s="126"/>
      <c r="D163" s="127" t="s">
        <v>70</v>
      </c>
      <c r="E163" s="137" t="s">
        <v>146</v>
      </c>
      <c r="F163" s="137" t="s">
        <v>173</v>
      </c>
      <c r="I163" s="129"/>
      <c r="J163" s="138">
        <f>BK163</f>
        <v>0</v>
      </c>
      <c r="L163" s="126"/>
      <c r="M163" s="131"/>
      <c r="N163" s="132"/>
      <c r="O163" s="132"/>
      <c r="P163" s="133">
        <f>SUM(P164:P170)</f>
        <v>0</v>
      </c>
      <c r="Q163" s="132"/>
      <c r="R163" s="133">
        <f>SUM(R164:R170)</f>
        <v>15.321653299999999</v>
      </c>
      <c r="S163" s="132"/>
      <c r="T163" s="134">
        <f>SUM(T164:T170)</f>
        <v>0</v>
      </c>
      <c r="AR163" s="127" t="s">
        <v>79</v>
      </c>
      <c r="AT163" s="135" t="s">
        <v>70</v>
      </c>
      <c r="AU163" s="135" t="s">
        <v>79</v>
      </c>
      <c r="AY163" s="127" t="s">
        <v>116</v>
      </c>
      <c r="BK163" s="136">
        <f>SUM(BK164:BK170)</f>
        <v>0</v>
      </c>
    </row>
    <row r="164" spans="1:65" s="2" customFormat="1" ht="24.2" customHeight="1" x14ac:dyDescent="0.2">
      <c r="A164" s="31"/>
      <c r="B164" s="139"/>
      <c r="C164" s="140" t="s">
        <v>174</v>
      </c>
      <c r="D164" s="140" t="s">
        <v>118</v>
      </c>
      <c r="E164" s="141" t="s">
        <v>175</v>
      </c>
      <c r="F164" s="142" t="s">
        <v>176</v>
      </c>
      <c r="G164" s="143" t="s">
        <v>164</v>
      </c>
      <c r="H164" s="144">
        <v>28.702999999999999</v>
      </c>
      <c r="I164" s="145"/>
      <c r="J164" s="144">
        <f>ROUND(I164*H164,3)</f>
        <v>0</v>
      </c>
      <c r="K164" s="146"/>
      <c r="L164" s="32"/>
      <c r="M164" s="147" t="s">
        <v>1</v>
      </c>
      <c r="N164" s="148" t="s">
        <v>37</v>
      </c>
      <c r="O164" s="57"/>
      <c r="P164" s="149">
        <f>O164*H164</f>
        <v>0</v>
      </c>
      <c r="Q164" s="149">
        <v>0.30359999999999998</v>
      </c>
      <c r="R164" s="149">
        <f>Q164*H164</f>
        <v>8.7142307999999993</v>
      </c>
      <c r="S164" s="149">
        <v>0</v>
      </c>
      <c r="T164" s="150">
        <f>S164*H164</f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51" t="s">
        <v>122</v>
      </c>
      <c r="AT164" s="151" t="s">
        <v>118</v>
      </c>
      <c r="AU164" s="151" t="s">
        <v>123</v>
      </c>
      <c r="AY164" s="16" t="s">
        <v>116</v>
      </c>
      <c r="BE164" s="152">
        <f>IF(N164="základná",J164,0)</f>
        <v>0</v>
      </c>
      <c r="BF164" s="152">
        <f>IF(N164="znížená",J164,0)</f>
        <v>0</v>
      </c>
      <c r="BG164" s="152">
        <f>IF(N164="zákl. prenesená",J164,0)</f>
        <v>0</v>
      </c>
      <c r="BH164" s="152">
        <f>IF(N164="zníž. prenesená",J164,0)</f>
        <v>0</v>
      </c>
      <c r="BI164" s="152">
        <f>IF(N164="nulová",J164,0)</f>
        <v>0</v>
      </c>
      <c r="BJ164" s="16" t="s">
        <v>123</v>
      </c>
      <c r="BK164" s="153">
        <f>ROUND(I164*H164,3)</f>
        <v>0</v>
      </c>
      <c r="BL164" s="16" t="s">
        <v>122</v>
      </c>
      <c r="BM164" s="151" t="s">
        <v>177</v>
      </c>
    </row>
    <row r="165" spans="1:65" s="2" customFormat="1" ht="19.5" x14ac:dyDescent="0.2">
      <c r="A165" s="31"/>
      <c r="B165" s="32"/>
      <c r="C165" s="31"/>
      <c r="D165" s="154" t="s">
        <v>125</v>
      </c>
      <c r="E165" s="31"/>
      <c r="F165" s="155" t="s">
        <v>176</v>
      </c>
      <c r="G165" s="31"/>
      <c r="H165" s="31"/>
      <c r="I165" s="156"/>
      <c r="J165" s="31"/>
      <c r="K165" s="31"/>
      <c r="L165" s="32"/>
      <c r="M165" s="157"/>
      <c r="N165" s="158"/>
      <c r="O165" s="57"/>
      <c r="P165" s="57"/>
      <c r="Q165" s="57"/>
      <c r="R165" s="57"/>
      <c r="S165" s="57"/>
      <c r="T165" s="58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T165" s="16" t="s">
        <v>125</v>
      </c>
      <c r="AU165" s="16" t="s">
        <v>123</v>
      </c>
    </row>
    <row r="166" spans="1:65" s="2" customFormat="1" ht="37.9" customHeight="1" x14ac:dyDescent="0.2">
      <c r="A166" s="31"/>
      <c r="B166" s="139"/>
      <c r="C166" s="140" t="s">
        <v>178</v>
      </c>
      <c r="D166" s="140" t="s">
        <v>118</v>
      </c>
      <c r="E166" s="141" t="s">
        <v>179</v>
      </c>
      <c r="F166" s="142" t="s">
        <v>180</v>
      </c>
      <c r="G166" s="143" t="s">
        <v>164</v>
      </c>
      <c r="H166" s="144">
        <v>28.702999999999999</v>
      </c>
      <c r="I166" s="145"/>
      <c r="J166" s="144">
        <f>ROUND(I166*H166,3)</f>
        <v>0</v>
      </c>
      <c r="K166" s="146"/>
      <c r="L166" s="32"/>
      <c r="M166" s="147" t="s">
        <v>1</v>
      </c>
      <c r="N166" s="148" t="s">
        <v>37</v>
      </c>
      <c r="O166" s="57"/>
      <c r="P166" s="149">
        <f>O166*H166</f>
        <v>0</v>
      </c>
      <c r="Q166" s="149">
        <v>9.2499999999999999E-2</v>
      </c>
      <c r="R166" s="149">
        <f>Q166*H166</f>
        <v>2.6550275000000001</v>
      </c>
      <c r="S166" s="149">
        <v>0</v>
      </c>
      <c r="T166" s="150">
        <f>S166*H166</f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51" t="s">
        <v>122</v>
      </c>
      <c r="AT166" s="151" t="s">
        <v>118</v>
      </c>
      <c r="AU166" s="151" t="s">
        <v>123</v>
      </c>
      <c r="AY166" s="16" t="s">
        <v>116</v>
      </c>
      <c r="BE166" s="152">
        <f>IF(N166="základná",J166,0)</f>
        <v>0</v>
      </c>
      <c r="BF166" s="152">
        <f>IF(N166="znížená",J166,0)</f>
        <v>0</v>
      </c>
      <c r="BG166" s="152">
        <f>IF(N166="zákl. prenesená",J166,0)</f>
        <v>0</v>
      </c>
      <c r="BH166" s="152">
        <f>IF(N166="zníž. prenesená",J166,0)</f>
        <v>0</v>
      </c>
      <c r="BI166" s="152">
        <f>IF(N166="nulová",J166,0)</f>
        <v>0</v>
      </c>
      <c r="BJ166" s="16" t="s">
        <v>123</v>
      </c>
      <c r="BK166" s="153">
        <f>ROUND(I166*H166,3)</f>
        <v>0</v>
      </c>
      <c r="BL166" s="16" t="s">
        <v>122</v>
      </c>
      <c r="BM166" s="151" t="s">
        <v>181</v>
      </c>
    </row>
    <row r="167" spans="1:65" s="2" customFormat="1" ht="39" x14ac:dyDescent="0.2">
      <c r="A167" s="31"/>
      <c r="B167" s="32"/>
      <c r="C167" s="31"/>
      <c r="D167" s="154" t="s">
        <v>125</v>
      </c>
      <c r="E167" s="31"/>
      <c r="F167" s="155" t="s">
        <v>182</v>
      </c>
      <c r="G167" s="31"/>
      <c r="H167" s="31"/>
      <c r="I167" s="156"/>
      <c r="J167" s="31"/>
      <c r="K167" s="31"/>
      <c r="L167" s="32"/>
      <c r="M167" s="157"/>
      <c r="N167" s="158"/>
      <c r="O167" s="57"/>
      <c r="P167" s="57"/>
      <c r="Q167" s="57"/>
      <c r="R167" s="57"/>
      <c r="S167" s="57"/>
      <c r="T167" s="58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T167" s="16" t="s">
        <v>125</v>
      </c>
      <c r="AU167" s="16" t="s">
        <v>123</v>
      </c>
    </row>
    <row r="168" spans="1:65" s="2" customFormat="1" ht="24.2" customHeight="1" x14ac:dyDescent="0.2">
      <c r="A168" s="31"/>
      <c r="B168" s="139"/>
      <c r="C168" s="167" t="s">
        <v>183</v>
      </c>
      <c r="D168" s="167" t="s">
        <v>184</v>
      </c>
      <c r="E168" s="168" t="s">
        <v>185</v>
      </c>
      <c r="F168" s="169" t="s">
        <v>186</v>
      </c>
      <c r="G168" s="170" t="s">
        <v>164</v>
      </c>
      <c r="H168" s="171">
        <v>29.277000000000001</v>
      </c>
      <c r="I168" s="172"/>
      <c r="J168" s="171">
        <f>ROUND(I168*H168,3)</f>
        <v>0</v>
      </c>
      <c r="K168" s="173"/>
      <c r="L168" s="174"/>
      <c r="M168" s="175" t="s">
        <v>1</v>
      </c>
      <c r="N168" s="176" t="s">
        <v>37</v>
      </c>
      <c r="O168" s="57"/>
      <c r="P168" s="149">
        <f>O168*H168</f>
        <v>0</v>
      </c>
      <c r="Q168" s="149">
        <v>0.13500000000000001</v>
      </c>
      <c r="R168" s="149">
        <f>Q168*H168</f>
        <v>3.9523950000000005</v>
      </c>
      <c r="S168" s="149">
        <v>0</v>
      </c>
      <c r="T168" s="150">
        <f>S168*H168</f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51" t="s">
        <v>144</v>
      </c>
      <c r="AT168" s="151" t="s">
        <v>184</v>
      </c>
      <c r="AU168" s="151" t="s">
        <v>123</v>
      </c>
      <c r="AY168" s="16" t="s">
        <v>116</v>
      </c>
      <c r="BE168" s="152">
        <f>IF(N168="základná",J168,0)</f>
        <v>0</v>
      </c>
      <c r="BF168" s="152">
        <f>IF(N168="znížená",J168,0)</f>
        <v>0</v>
      </c>
      <c r="BG168" s="152">
        <f>IF(N168="zákl. prenesená",J168,0)</f>
        <v>0</v>
      </c>
      <c r="BH168" s="152">
        <f>IF(N168="zníž. prenesená",J168,0)</f>
        <v>0</v>
      </c>
      <c r="BI168" s="152">
        <f>IF(N168="nulová",J168,0)</f>
        <v>0</v>
      </c>
      <c r="BJ168" s="16" t="s">
        <v>123</v>
      </c>
      <c r="BK168" s="153">
        <f>ROUND(I168*H168,3)</f>
        <v>0</v>
      </c>
      <c r="BL168" s="16" t="s">
        <v>122</v>
      </c>
      <c r="BM168" s="151" t="s">
        <v>187</v>
      </c>
    </row>
    <row r="169" spans="1:65" s="2" customFormat="1" ht="19.5" x14ac:dyDescent="0.2">
      <c r="A169" s="31"/>
      <c r="B169" s="32"/>
      <c r="C169" s="31"/>
      <c r="D169" s="154" t="s">
        <v>125</v>
      </c>
      <c r="E169" s="31"/>
      <c r="F169" s="155" t="s">
        <v>186</v>
      </c>
      <c r="G169" s="31"/>
      <c r="H169" s="31"/>
      <c r="I169" s="156"/>
      <c r="J169" s="31"/>
      <c r="K169" s="31"/>
      <c r="L169" s="32"/>
      <c r="M169" s="157"/>
      <c r="N169" s="158"/>
      <c r="O169" s="57"/>
      <c r="P169" s="57"/>
      <c r="Q169" s="57"/>
      <c r="R169" s="57"/>
      <c r="S169" s="57"/>
      <c r="T169" s="58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T169" s="16" t="s">
        <v>125</v>
      </c>
      <c r="AU169" s="16" t="s">
        <v>123</v>
      </c>
    </row>
    <row r="170" spans="1:65" s="13" customFormat="1" x14ac:dyDescent="0.2">
      <c r="B170" s="159"/>
      <c r="D170" s="154" t="s">
        <v>127</v>
      </c>
      <c r="F170" s="161" t="s">
        <v>188</v>
      </c>
      <c r="H170" s="162">
        <v>29.277000000000001</v>
      </c>
      <c r="I170" s="163"/>
      <c r="L170" s="159"/>
      <c r="M170" s="164"/>
      <c r="N170" s="165"/>
      <c r="O170" s="165"/>
      <c r="P170" s="165"/>
      <c r="Q170" s="165"/>
      <c r="R170" s="165"/>
      <c r="S170" s="165"/>
      <c r="T170" s="166"/>
      <c r="AT170" s="160" t="s">
        <v>127</v>
      </c>
      <c r="AU170" s="160" t="s">
        <v>123</v>
      </c>
      <c r="AV170" s="13" t="s">
        <v>123</v>
      </c>
      <c r="AW170" s="13" t="s">
        <v>3</v>
      </c>
      <c r="AX170" s="13" t="s">
        <v>79</v>
      </c>
      <c r="AY170" s="160" t="s">
        <v>116</v>
      </c>
    </row>
    <row r="171" spans="1:65" s="12" customFormat="1" ht="22.9" customHeight="1" x14ac:dyDescent="0.2">
      <c r="B171" s="126"/>
      <c r="D171" s="127" t="s">
        <v>70</v>
      </c>
      <c r="E171" s="137" t="s">
        <v>189</v>
      </c>
      <c r="F171" s="137" t="s">
        <v>190</v>
      </c>
      <c r="I171" s="129"/>
      <c r="J171" s="138">
        <f>BK171</f>
        <v>0</v>
      </c>
      <c r="L171" s="126"/>
      <c r="M171" s="131"/>
      <c r="N171" s="132"/>
      <c r="O171" s="132"/>
      <c r="P171" s="133">
        <f>SUM(P172:P193)</f>
        <v>0</v>
      </c>
      <c r="Q171" s="132"/>
      <c r="R171" s="133">
        <f>SUM(R172:R193)</f>
        <v>3.0668099999999998</v>
      </c>
      <c r="S171" s="132"/>
      <c r="T171" s="134">
        <f>SUM(T172:T193)</f>
        <v>0</v>
      </c>
      <c r="AR171" s="127" t="s">
        <v>79</v>
      </c>
      <c r="AT171" s="135" t="s">
        <v>70</v>
      </c>
      <c r="AU171" s="135" t="s">
        <v>79</v>
      </c>
      <c r="AY171" s="127" t="s">
        <v>116</v>
      </c>
      <c r="BK171" s="136">
        <f>SUM(BK172:BK193)</f>
        <v>0</v>
      </c>
    </row>
    <row r="172" spans="1:65" s="2" customFormat="1" ht="37.9" customHeight="1" x14ac:dyDescent="0.2">
      <c r="A172" s="31"/>
      <c r="B172" s="139"/>
      <c r="C172" s="140" t="s">
        <v>191</v>
      </c>
      <c r="D172" s="140" t="s">
        <v>118</v>
      </c>
      <c r="E172" s="141" t="s">
        <v>192</v>
      </c>
      <c r="F172" s="142" t="s">
        <v>193</v>
      </c>
      <c r="G172" s="143" t="s">
        <v>194</v>
      </c>
      <c r="H172" s="144">
        <v>24</v>
      </c>
      <c r="I172" s="145"/>
      <c r="J172" s="144">
        <f>ROUND(I172*H172,3)</f>
        <v>0</v>
      </c>
      <c r="K172" s="146"/>
      <c r="L172" s="32"/>
      <c r="M172" s="147" t="s">
        <v>1</v>
      </c>
      <c r="N172" s="148" t="s">
        <v>37</v>
      </c>
      <c r="O172" s="57"/>
      <c r="P172" s="149">
        <f>O172*H172</f>
        <v>0</v>
      </c>
      <c r="Q172" s="149">
        <v>9.9250000000000005E-2</v>
      </c>
      <c r="R172" s="149">
        <f>Q172*H172</f>
        <v>2.3820000000000001</v>
      </c>
      <c r="S172" s="149">
        <v>0</v>
      </c>
      <c r="T172" s="150">
        <f>S172*H172</f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51" t="s">
        <v>122</v>
      </c>
      <c r="AT172" s="151" t="s">
        <v>118</v>
      </c>
      <c r="AU172" s="151" t="s">
        <v>123</v>
      </c>
      <c r="AY172" s="16" t="s">
        <v>116</v>
      </c>
      <c r="BE172" s="152">
        <f>IF(N172="základná",J172,0)</f>
        <v>0</v>
      </c>
      <c r="BF172" s="152">
        <f>IF(N172="znížená",J172,0)</f>
        <v>0</v>
      </c>
      <c r="BG172" s="152">
        <f>IF(N172="zákl. prenesená",J172,0)</f>
        <v>0</v>
      </c>
      <c r="BH172" s="152">
        <f>IF(N172="zníž. prenesená",J172,0)</f>
        <v>0</v>
      </c>
      <c r="BI172" s="152">
        <f>IF(N172="nulová",J172,0)</f>
        <v>0</v>
      </c>
      <c r="BJ172" s="16" t="s">
        <v>123</v>
      </c>
      <c r="BK172" s="153">
        <f>ROUND(I172*H172,3)</f>
        <v>0</v>
      </c>
      <c r="BL172" s="16" t="s">
        <v>122</v>
      </c>
      <c r="BM172" s="151" t="s">
        <v>195</v>
      </c>
    </row>
    <row r="173" spans="1:65" s="2" customFormat="1" ht="29.25" x14ac:dyDescent="0.2">
      <c r="A173" s="31"/>
      <c r="B173" s="32"/>
      <c r="C173" s="31"/>
      <c r="D173" s="154" t="s">
        <v>125</v>
      </c>
      <c r="E173" s="31"/>
      <c r="F173" s="155" t="s">
        <v>196</v>
      </c>
      <c r="G173" s="31"/>
      <c r="H173" s="31"/>
      <c r="I173" s="156"/>
      <c r="J173" s="31"/>
      <c r="K173" s="31"/>
      <c r="L173" s="32"/>
      <c r="M173" s="157"/>
      <c r="N173" s="158"/>
      <c r="O173" s="57"/>
      <c r="P173" s="57"/>
      <c r="Q173" s="57"/>
      <c r="R173" s="57"/>
      <c r="S173" s="57"/>
      <c r="T173" s="58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T173" s="16" t="s">
        <v>125</v>
      </c>
      <c r="AU173" s="16" t="s">
        <v>123</v>
      </c>
    </row>
    <row r="174" spans="1:65" s="13" customFormat="1" x14ac:dyDescent="0.2">
      <c r="B174" s="159"/>
      <c r="D174" s="154" t="s">
        <v>127</v>
      </c>
      <c r="E174" s="160" t="s">
        <v>1</v>
      </c>
      <c r="F174" s="161" t="s">
        <v>197</v>
      </c>
      <c r="H174" s="162">
        <v>24</v>
      </c>
      <c r="I174" s="163"/>
      <c r="L174" s="159"/>
      <c r="M174" s="164"/>
      <c r="N174" s="165"/>
      <c r="O174" s="165"/>
      <c r="P174" s="165"/>
      <c r="Q174" s="165"/>
      <c r="R174" s="165"/>
      <c r="S174" s="165"/>
      <c r="T174" s="166"/>
      <c r="AT174" s="160" t="s">
        <v>127</v>
      </c>
      <c r="AU174" s="160" t="s">
        <v>123</v>
      </c>
      <c r="AV174" s="13" t="s">
        <v>123</v>
      </c>
      <c r="AW174" s="13" t="s">
        <v>27</v>
      </c>
      <c r="AX174" s="13" t="s">
        <v>79</v>
      </c>
      <c r="AY174" s="160" t="s">
        <v>116</v>
      </c>
    </row>
    <row r="175" spans="1:65" s="2" customFormat="1" ht="24.2" customHeight="1" x14ac:dyDescent="0.2">
      <c r="A175" s="31"/>
      <c r="B175" s="139"/>
      <c r="C175" s="167" t="s">
        <v>198</v>
      </c>
      <c r="D175" s="167" t="s">
        <v>184</v>
      </c>
      <c r="E175" s="168" t="s">
        <v>199</v>
      </c>
      <c r="F175" s="169" t="s">
        <v>479</v>
      </c>
      <c r="G175" s="170" t="s">
        <v>200</v>
      </c>
      <c r="H175" s="171">
        <v>25</v>
      </c>
      <c r="I175" s="172"/>
      <c r="J175" s="171">
        <f>ROUND(I175*H175,3)</f>
        <v>0</v>
      </c>
      <c r="K175" s="173"/>
      <c r="L175" s="174"/>
      <c r="M175" s="175" t="s">
        <v>1</v>
      </c>
      <c r="N175" s="176" t="s">
        <v>37</v>
      </c>
      <c r="O175" s="57"/>
      <c r="P175" s="149">
        <f>O175*H175</f>
        <v>0</v>
      </c>
      <c r="Q175" s="149">
        <v>2.1999999999999999E-2</v>
      </c>
      <c r="R175" s="149">
        <f>Q175*H175</f>
        <v>0.54999999999999993</v>
      </c>
      <c r="S175" s="149">
        <v>0</v>
      </c>
      <c r="T175" s="150">
        <f>S175*H175</f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51" t="s">
        <v>144</v>
      </c>
      <c r="AT175" s="151" t="s">
        <v>184</v>
      </c>
      <c r="AU175" s="151" t="s">
        <v>123</v>
      </c>
      <c r="AY175" s="16" t="s">
        <v>116</v>
      </c>
      <c r="BE175" s="152">
        <f>IF(N175="základná",J175,0)</f>
        <v>0</v>
      </c>
      <c r="BF175" s="152">
        <f>IF(N175="znížená",J175,0)</f>
        <v>0</v>
      </c>
      <c r="BG175" s="152">
        <f>IF(N175="zákl. prenesená",J175,0)</f>
        <v>0</v>
      </c>
      <c r="BH175" s="152">
        <f>IF(N175="zníž. prenesená",J175,0)</f>
        <v>0</v>
      </c>
      <c r="BI175" s="152">
        <f>IF(N175="nulová",J175,0)</f>
        <v>0</v>
      </c>
      <c r="BJ175" s="16" t="s">
        <v>123</v>
      </c>
      <c r="BK175" s="153">
        <f>ROUND(I175*H175,3)</f>
        <v>0</v>
      </c>
      <c r="BL175" s="16" t="s">
        <v>122</v>
      </c>
      <c r="BM175" s="151" t="s">
        <v>201</v>
      </c>
    </row>
    <row r="176" spans="1:65" s="2" customFormat="1" x14ac:dyDescent="0.2">
      <c r="A176" s="31"/>
      <c r="B176" s="32"/>
      <c r="C176" s="31"/>
      <c r="D176" s="154" t="s">
        <v>125</v>
      </c>
      <c r="E176" s="31"/>
      <c r="F176" s="155" t="s">
        <v>480</v>
      </c>
      <c r="G176" s="31"/>
      <c r="H176" s="31"/>
      <c r="I176" s="156"/>
      <c r="J176" s="31"/>
      <c r="K176" s="31"/>
      <c r="L176" s="32"/>
      <c r="M176" s="157"/>
      <c r="N176" s="158"/>
      <c r="O176" s="57"/>
      <c r="P176" s="57"/>
      <c r="Q176" s="57"/>
      <c r="R176" s="57"/>
      <c r="S176" s="57"/>
      <c r="T176" s="58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T176" s="16" t="s">
        <v>125</v>
      </c>
      <c r="AU176" s="16" t="s">
        <v>123</v>
      </c>
    </row>
    <row r="177" spans="1:65" s="13" customFormat="1" ht="22.5" x14ac:dyDescent="0.2">
      <c r="B177" s="159"/>
      <c r="D177" s="154" t="s">
        <v>127</v>
      </c>
      <c r="F177" s="161" t="s">
        <v>202</v>
      </c>
      <c r="H177" s="162">
        <v>25</v>
      </c>
      <c r="I177" s="163"/>
      <c r="L177" s="159"/>
      <c r="M177" s="164"/>
      <c r="N177" s="165"/>
      <c r="O177" s="165"/>
      <c r="P177" s="165"/>
      <c r="Q177" s="165"/>
      <c r="R177" s="165"/>
      <c r="S177" s="165"/>
      <c r="T177" s="166"/>
      <c r="AT177" s="160" t="s">
        <v>127</v>
      </c>
      <c r="AU177" s="160" t="s">
        <v>123</v>
      </c>
      <c r="AV177" s="13" t="s">
        <v>123</v>
      </c>
      <c r="AW177" s="13" t="s">
        <v>3</v>
      </c>
      <c r="AX177" s="13" t="s">
        <v>79</v>
      </c>
      <c r="AY177" s="160" t="s">
        <v>116</v>
      </c>
    </row>
    <row r="178" spans="1:65" s="2" customFormat="1" ht="14.45" customHeight="1" x14ac:dyDescent="0.2">
      <c r="A178" s="31"/>
      <c r="B178" s="139"/>
      <c r="C178" s="140" t="s">
        <v>203</v>
      </c>
      <c r="D178" s="140" t="s">
        <v>118</v>
      </c>
      <c r="E178" s="141" t="s">
        <v>204</v>
      </c>
      <c r="F178" s="142" t="s">
        <v>205</v>
      </c>
      <c r="G178" s="143" t="s">
        <v>200</v>
      </c>
      <c r="H178" s="144">
        <v>1</v>
      </c>
      <c r="I178" s="145"/>
      <c r="J178" s="144">
        <f>ROUND(I178*H178,3)</f>
        <v>0</v>
      </c>
      <c r="K178" s="146"/>
      <c r="L178" s="32"/>
      <c r="M178" s="147" t="s">
        <v>1</v>
      </c>
      <c r="N178" s="148" t="s">
        <v>37</v>
      </c>
      <c r="O178" s="57"/>
      <c r="P178" s="149">
        <f>O178*H178</f>
        <v>0</v>
      </c>
      <c r="Q178" s="149">
        <v>2.2630000000000001E-2</v>
      </c>
      <c r="R178" s="149">
        <f>Q178*H178</f>
        <v>2.2630000000000001E-2</v>
      </c>
      <c r="S178" s="149">
        <v>0</v>
      </c>
      <c r="T178" s="150">
        <f>S178*H178</f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51" t="s">
        <v>122</v>
      </c>
      <c r="AT178" s="151" t="s">
        <v>118</v>
      </c>
      <c r="AU178" s="151" t="s">
        <v>123</v>
      </c>
      <c r="AY178" s="16" t="s">
        <v>116</v>
      </c>
      <c r="BE178" s="152">
        <f>IF(N178="základná",J178,0)</f>
        <v>0</v>
      </c>
      <c r="BF178" s="152">
        <f>IF(N178="znížená",J178,0)</f>
        <v>0</v>
      </c>
      <c r="BG178" s="152">
        <f>IF(N178="zákl. prenesená",J178,0)</f>
        <v>0</v>
      </c>
      <c r="BH178" s="152">
        <f>IF(N178="zníž. prenesená",J178,0)</f>
        <v>0</v>
      </c>
      <c r="BI178" s="152">
        <f>IF(N178="nulová",J178,0)</f>
        <v>0</v>
      </c>
      <c r="BJ178" s="16" t="s">
        <v>123</v>
      </c>
      <c r="BK178" s="153">
        <f>ROUND(I178*H178,3)</f>
        <v>0</v>
      </c>
      <c r="BL178" s="16" t="s">
        <v>122</v>
      </c>
      <c r="BM178" s="151" t="s">
        <v>206</v>
      </c>
    </row>
    <row r="179" spans="1:65" s="2" customFormat="1" x14ac:dyDescent="0.2">
      <c r="A179" s="31"/>
      <c r="B179" s="32"/>
      <c r="C179" s="31"/>
      <c r="D179" s="154" t="s">
        <v>125</v>
      </c>
      <c r="E179" s="31"/>
      <c r="F179" s="155" t="s">
        <v>207</v>
      </c>
      <c r="G179" s="31"/>
      <c r="H179" s="31"/>
      <c r="I179" s="156"/>
      <c r="J179" s="31"/>
      <c r="K179" s="31"/>
      <c r="L179" s="32"/>
      <c r="M179" s="157"/>
      <c r="N179" s="158"/>
      <c r="O179" s="57"/>
      <c r="P179" s="57"/>
      <c r="Q179" s="57"/>
      <c r="R179" s="57"/>
      <c r="S179" s="57"/>
      <c r="T179" s="58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T179" s="16" t="s">
        <v>125</v>
      </c>
      <c r="AU179" s="16" t="s">
        <v>123</v>
      </c>
    </row>
    <row r="180" spans="1:65" s="2" customFormat="1" ht="14.45" customHeight="1" x14ac:dyDescent="0.2">
      <c r="A180" s="31"/>
      <c r="B180" s="139"/>
      <c r="C180" s="167" t="s">
        <v>208</v>
      </c>
      <c r="D180" s="167" t="s">
        <v>184</v>
      </c>
      <c r="E180" s="168" t="s">
        <v>209</v>
      </c>
      <c r="F180" s="169" t="s">
        <v>210</v>
      </c>
      <c r="G180" s="170" t="s">
        <v>200</v>
      </c>
      <c r="H180" s="171">
        <v>1</v>
      </c>
      <c r="I180" s="172"/>
      <c r="J180" s="171">
        <f>ROUND(I180*H180,3)</f>
        <v>0</v>
      </c>
      <c r="K180" s="173"/>
      <c r="L180" s="174"/>
      <c r="M180" s="175" t="s">
        <v>1</v>
      </c>
      <c r="N180" s="176" t="s">
        <v>37</v>
      </c>
      <c r="O180" s="57"/>
      <c r="P180" s="149">
        <f>O180*H180</f>
        <v>0</v>
      </c>
      <c r="Q180" s="149">
        <v>1.4999999999999999E-2</v>
      </c>
      <c r="R180" s="149">
        <f>Q180*H180</f>
        <v>1.4999999999999999E-2</v>
      </c>
      <c r="S180" s="149">
        <v>0</v>
      </c>
      <c r="T180" s="150">
        <f>S180*H180</f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51" t="s">
        <v>144</v>
      </c>
      <c r="AT180" s="151" t="s">
        <v>184</v>
      </c>
      <c r="AU180" s="151" t="s">
        <v>123</v>
      </c>
      <c r="AY180" s="16" t="s">
        <v>116</v>
      </c>
      <c r="BE180" s="152">
        <f>IF(N180="základná",J180,0)</f>
        <v>0</v>
      </c>
      <c r="BF180" s="152">
        <f>IF(N180="znížená",J180,0)</f>
        <v>0</v>
      </c>
      <c r="BG180" s="152">
        <f>IF(N180="zákl. prenesená",J180,0)</f>
        <v>0</v>
      </c>
      <c r="BH180" s="152">
        <f>IF(N180="zníž. prenesená",J180,0)</f>
        <v>0</v>
      </c>
      <c r="BI180" s="152">
        <f>IF(N180="nulová",J180,0)</f>
        <v>0</v>
      </c>
      <c r="BJ180" s="16" t="s">
        <v>123</v>
      </c>
      <c r="BK180" s="153">
        <f>ROUND(I180*H180,3)</f>
        <v>0</v>
      </c>
      <c r="BL180" s="16" t="s">
        <v>122</v>
      </c>
      <c r="BM180" s="151" t="s">
        <v>211</v>
      </c>
    </row>
    <row r="181" spans="1:65" s="2" customFormat="1" ht="29.25" x14ac:dyDescent="0.2">
      <c r="A181" s="31"/>
      <c r="B181" s="32"/>
      <c r="C181" s="31"/>
      <c r="D181" s="154" t="s">
        <v>125</v>
      </c>
      <c r="E181" s="31"/>
      <c r="F181" s="155" t="s">
        <v>212</v>
      </c>
      <c r="G181" s="31"/>
      <c r="H181" s="31"/>
      <c r="I181" s="156"/>
      <c r="J181" s="31"/>
      <c r="K181" s="31"/>
      <c r="L181" s="32"/>
      <c r="M181" s="157"/>
      <c r="N181" s="158"/>
      <c r="O181" s="57"/>
      <c r="P181" s="57"/>
      <c r="Q181" s="57"/>
      <c r="R181" s="57"/>
      <c r="S181" s="57"/>
      <c r="T181" s="58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T181" s="16" t="s">
        <v>125</v>
      </c>
      <c r="AU181" s="16" t="s">
        <v>123</v>
      </c>
    </row>
    <row r="182" spans="1:65" s="2" customFormat="1" ht="24.2" customHeight="1" x14ac:dyDescent="0.2">
      <c r="A182" s="31"/>
      <c r="B182" s="139"/>
      <c r="C182" s="140" t="s">
        <v>213</v>
      </c>
      <c r="D182" s="140" t="s">
        <v>118</v>
      </c>
      <c r="E182" s="141" t="s">
        <v>214</v>
      </c>
      <c r="F182" s="142" t="s">
        <v>215</v>
      </c>
      <c r="G182" s="143" t="s">
        <v>200</v>
      </c>
      <c r="H182" s="144">
        <v>1</v>
      </c>
      <c r="I182" s="145"/>
      <c r="J182" s="144">
        <f>ROUND(I182*H182,3)</f>
        <v>0</v>
      </c>
      <c r="K182" s="146"/>
      <c r="L182" s="32"/>
      <c r="M182" s="147" t="s">
        <v>1</v>
      </c>
      <c r="N182" s="148" t="s">
        <v>37</v>
      </c>
      <c r="O182" s="57"/>
      <c r="P182" s="149">
        <f>O182*H182</f>
        <v>0</v>
      </c>
      <c r="Q182" s="149">
        <v>5.1000000000000004E-4</v>
      </c>
      <c r="R182" s="149">
        <f>Q182*H182</f>
        <v>5.1000000000000004E-4</v>
      </c>
      <c r="S182" s="149">
        <v>0</v>
      </c>
      <c r="T182" s="150">
        <f>S182*H182</f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51" t="s">
        <v>122</v>
      </c>
      <c r="AT182" s="151" t="s">
        <v>118</v>
      </c>
      <c r="AU182" s="151" t="s">
        <v>123</v>
      </c>
      <c r="AY182" s="16" t="s">
        <v>116</v>
      </c>
      <c r="BE182" s="152">
        <f>IF(N182="základná",J182,0)</f>
        <v>0</v>
      </c>
      <c r="BF182" s="152">
        <f>IF(N182="znížená",J182,0)</f>
        <v>0</v>
      </c>
      <c r="BG182" s="152">
        <f>IF(N182="zákl. prenesená",J182,0)</f>
        <v>0</v>
      </c>
      <c r="BH182" s="152">
        <f>IF(N182="zníž. prenesená",J182,0)</f>
        <v>0</v>
      </c>
      <c r="BI182" s="152">
        <f>IF(N182="nulová",J182,0)</f>
        <v>0</v>
      </c>
      <c r="BJ182" s="16" t="s">
        <v>123</v>
      </c>
      <c r="BK182" s="153">
        <f>ROUND(I182*H182,3)</f>
        <v>0</v>
      </c>
      <c r="BL182" s="16" t="s">
        <v>122</v>
      </c>
      <c r="BM182" s="151" t="s">
        <v>216</v>
      </c>
    </row>
    <row r="183" spans="1:65" s="2" customFormat="1" ht="19.5" x14ac:dyDescent="0.2">
      <c r="A183" s="31"/>
      <c r="B183" s="32"/>
      <c r="C183" s="31"/>
      <c r="D183" s="154" t="s">
        <v>125</v>
      </c>
      <c r="E183" s="31"/>
      <c r="F183" s="155" t="s">
        <v>215</v>
      </c>
      <c r="G183" s="31"/>
      <c r="H183" s="31"/>
      <c r="I183" s="156"/>
      <c r="J183" s="31"/>
      <c r="K183" s="31"/>
      <c r="L183" s="32"/>
      <c r="M183" s="157"/>
      <c r="N183" s="158"/>
      <c r="O183" s="57"/>
      <c r="P183" s="57"/>
      <c r="Q183" s="57"/>
      <c r="R183" s="57"/>
      <c r="S183" s="57"/>
      <c r="T183" s="58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T183" s="16" t="s">
        <v>125</v>
      </c>
      <c r="AU183" s="16" t="s">
        <v>123</v>
      </c>
    </row>
    <row r="184" spans="1:65" s="2" customFormat="1" ht="37.9" customHeight="1" x14ac:dyDescent="0.2">
      <c r="A184" s="31"/>
      <c r="B184" s="139"/>
      <c r="C184" s="167" t="s">
        <v>217</v>
      </c>
      <c r="D184" s="167" t="s">
        <v>184</v>
      </c>
      <c r="E184" s="168" t="s">
        <v>218</v>
      </c>
      <c r="F184" s="169" t="s">
        <v>219</v>
      </c>
      <c r="G184" s="170" t="s">
        <v>200</v>
      </c>
      <c r="H184" s="171">
        <v>1</v>
      </c>
      <c r="I184" s="172"/>
      <c r="J184" s="171">
        <f>ROUND(I184*H184,3)</f>
        <v>0</v>
      </c>
      <c r="K184" s="173"/>
      <c r="L184" s="174"/>
      <c r="M184" s="175" t="s">
        <v>1</v>
      </c>
      <c r="N184" s="176" t="s">
        <v>37</v>
      </c>
      <c r="O184" s="57"/>
      <c r="P184" s="149">
        <f>O184*H184</f>
        <v>0</v>
      </c>
      <c r="Q184" s="149">
        <v>2.7E-2</v>
      </c>
      <c r="R184" s="149">
        <f>Q184*H184</f>
        <v>2.7E-2</v>
      </c>
      <c r="S184" s="149">
        <v>0</v>
      </c>
      <c r="T184" s="150">
        <f>S184*H184</f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51" t="s">
        <v>144</v>
      </c>
      <c r="AT184" s="151" t="s">
        <v>184</v>
      </c>
      <c r="AU184" s="151" t="s">
        <v>123</v>
      </c>
      <c r="AY184" s="16" t="s">
        <v>116</v>
      </c>
      <c r="BE184" s="152">
        <f>IF(N184="základná",J184,0)</f>
        <v>0</v>
      </c>
      <c r="BF184" s="152">
        <f>IF(N184="znížená",J184,0)</f>
        <v>0</v>
      </c>
      <c r="BG184" s="152">
        <f>IF(N184="zákl. prenesená",J184,0)</f>
        <v>0</v>
      </c>
      <c r="BH184" s="152">
        <f>IF(N184="zníž. prenesená",J184,0)</f>
        <v>0</v>
      </c>
      <c r="BI184" s="152">
        <f>IF(N184="nulová",J184,0)</f>
        <v>0</v>
      </c>
      <c r="BJ184" s="16" t="s">
        <v>123</v>
      </c>
      <c r="BK184" s="153">
        <f>ROUND(I184*H184,3)</f>
        <v>0</v>
      </c>
      <c r="BL184" s="16" t="s">
        <v>122</v>
      </c>
      <c r="BM184" s="151" t="s">
        <v>220</v>
      </c>
    </row>
    <row r="185" spans="1:65" s="2" customFormat="1" ht="16.899999999999999" customHeight="1" x14ac:dyDescent="0.2">
      <c r="A185" s="31"/>
      <c r="B185" s="32"/>
      <c r="C185" s="31"/>
      <c r="D185" s="154" t="s">
        <v>125</v>
      </c>
      <c r="E185" s="31"/>
      <c r="F185" s="155" t="s">
        <v>219</v>
      </c>
      <c r="G185" s="31"/>
      <c r="H185" s="31"/>
      <c r="I185" s="156"/>
      <c r="J185" s="31"/>
      <c r="K185" s="31"/>
      <c r="L185" s="32"/>
      <c r="M185" s="157"/>
      <c r="N185" s="158"/>
      <c r="O185" s="57"/>
      <c r="P185" s="57"/>
      <c r="Q185" s="57"/>
      <c r="R185" s="57"/>
      <c r="S185" s="57"/>
      <c r="T185" s="58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T185" s="16" t="s">
        <v>125</v>
      </c>
      <c r="AU185" s="16" t="s">
        <v>123</v>
      </c>
    </row>
    <row r="186" spans="1:65" s="2" customFormat="1" ht="14.45" hidden="1" customHeight="1" x14ac:dyDescent="0.2">
      <c r="A186" s="31"/>
      <c r="B186" s="139"/>
      <c r="C186" s="140"/>
      <c r="D186" s="140"/>
      <c r="E186" s="141"/>
      <c r="F186" s="142"/>
      <c r="G186" s="143"/>
      <c r="H186" s="144"/>
      <c r="I186" s="145"/>
      <c r="J186" s="144"/>
      <c r="K186" s="146"/>
      <c r="L186" s="32"/>
      <c r="M186" s="147" t="s">
        <v>1</v>
      </c>
      <c r="N186" s="148" t="s">
        <v>37</v>
      </c>
      <c r="O186" s="57"/>
      <c r="P186" s="149">
        <f>O186*H186</f>
        <v>0</v>
      </c>
      <c r="Q186" s="149">
        <v>0.38263999999999998</v>
      </c>
      <c r="R186" s="149">
        <f>Q186*H186</f>
        <v>0</v>
      </c>
      <c r="S186" s="149">
        <v>0</v>
      </c>
      <c r="T186" s="150">
        <f>S186*H186</f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51" t="s">
        <v>122</v>
      </c>
      <c r="AT186" s="151" t="s">
        <v>118</v>
      </c>
      <c r="AU186" s="151" t="s">
        <v>123</v>
      </c>
      <c r="AY186" s="16" t="s">
        <v>116</v>
      </c>
      <c r="BE186" s="152">
        <f>IF(N186="základná",J186,0)</f>
        <v>0</v>
      </c>
      <c r="BF186" s="152">
        <f>IF(N186="znížená",J186,0)</f>
        <v>0</v>
      </c>
      <c r="BG186" s="152">
        <f>IF(N186="zákl. prenesená",J186,0)</f>
        <v>0</v>
      </c>
      <c r="BH186" s="152">
        <f>IF(N186="zníž. prenesená",J186,0)</f>
        <v>0</v>
      </c>
      <c r="BI186" s="152">
        <f>IF(N186="nulová",J186,0)</f>
        <v>0</v>
      </c>
      <c r="BJ186" s="16" t="s">
        <v>123</v>
      </c>
      <c r="BK186" s="153">
        <f>ROUND(I186*H186,3)</f>
        <v>0</v>
      </c>
      <c r="BL186" s="16" t="s">
        <v>122</v>
      </c>
      <c r="BM186" s="151" t="s">
        <v>221</v>
      </c>
    </row>
    <row r="187" spans="1:65" s="2" customFormat="1" x14ac:dyDescent="0.2">
      <c r="A187" s="31"/>
      <c r="B187" s="32"/>
      <c r="C187" s="31"/>
      <c r="D187" s="154"/>
      <c r="E187" s="31"/>
      <c r="F187" s="155"/>
      <c r="G187" s="31"/>
      <c r="H187" s="31"/>
      <c r="I187" s="156"/>
      <c r="J187" s="31"/>
      <c r="K187" s="31"/>
      <c r="L187" s="32"/>
      <c r="M187" s="157"/>
      <c r="N187" s="158"/>
      <c r="O187" s="57"/>
      <c r="P187" s="57"/>
      <c r="Q187" s="57"/>
      <c r="R187" s="57"/>
      <c r="S187" s="57"/>
      <c r="T187" s="58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T187" s="16" t="s">
        <v>125</v>
      </c>
      <c r="AU187" s="16" t="s">
        <v>123</v>
      </c>
    </row>
    <row r="188" spans="1:65" s="2" customFormat="1" ht="37.9" customHeight="1" x14ac:dyDescent="0.2">
      <c r="A188" s="31"/>
      <c r="B188" s="139"/>
      <c r="C188" s="167" t="s">
        <v>222</v>
      </c>
      <c r="D188" s="167" t="s">
        <v>184</v>
      </c>
      <c r="E188" s="168" t="s">
        <v>223</v>
      </c>
      <c r="F188" s="169" t="s">
        <v>481</v>
      </c>
      <c r="G188" s="170" t="s">
        <v>200</v>
      </c>
      <c r="H188" s="171">
        <v>2</v>
      </c>
      <c r="I188" s="172"/>
      <c r="J188" s="171">
        <f>ROUND(I188*H188,3)</f>
        <v>0</v>
      </c>
      <c r="K188" s="173"/>
      <c r="L188" s="174"/>
      <c r="M188" s="175" t="s">
        <v>1</v>
      </c>
      <c r="N188" s="176" t="s">
        <v>37</v>
      </c>
      <c r="O188" s="57"/>
      <c r="P188" s="149">
        <f>O188*H188</f>
        <v>0</v>
      </c>
      <c r="Q188" s="149">
        <v>2.1999999999999999E-2</v>
      </c>
      <c r="R188" s="149">
        <f>Q188*H188</f>
        <v>4.3999999999999997E-2</v>
      </c>
      <c r="S188" s="149">
        <v>0</v>
      </c>
      <c r="T188" s="150">
        <f>S188*H188</f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51" t="s">
        <v>144</v>
      </c>
      <c r="AT188" s="151" t="s">
        <v>184</v>
      </c>
      <c r="AU188" s="151" t="s">
        <v>123</v>
      </c>
      <c r="AY188" s="16" t="s">
        <v>116</v>
      </c>
      <c r="BE188" s="152">
        <f>IF(N188="základná",J188,0)</f>
        <v>0</v>
      </c>
      <c r="BF188" s="152">
        <f>IF(N188="znížená",J188,0)</f>
        <v>0</v>
      </c>
      <c r="BG188" s="152">
        <f>IF(N188="zákl. prenesená",J188,0)</f>
        <v>0</v>
      </c>
      <c r="BH188" s="152">
        <f>IF(N188="zníž. prenesená",J188,0)</f>
        <v>0</v>
      </c>
      <c r="BI188" s="152">
        <f>IF(N188="nulová",J188,0)</f>
        <v>0</v>
      </c>
      <c r="BJ188" s="16" t="s">
        <v>123</v>
      </c>
      <c r="BK188" s="153">
        <f>ROUND(I188*H188,3)</f>
        <v>0</v>
      </c>
      <c r="BL188" s="16" t="s">
        <v>122</v>
      </c>
      <c r="BM188" s="151" t="s">
        <v>225</v>
      </c>
    </row>
    <row r="189" spans="1:65" s="2" customFormat="1" ht="19.5" x14ac:dyDescent="0.2">
      <c r="A189" s="31"/>
      <c r="B189" s="32"/>
      <c r="C189" s="31"/>
      <c r="D189" s="154" t="s">
        <v>125</v>
      </c>
      <c r="E189" s="31"/>
      <c r="F189" s="155" t="s">
        <v>224</v>
      </c>
      <c r="G189" s="31"/>
      <c r="H189" s="31"/>
      <c r="I189" s="156"/>
      <c r="J189" s="31"/>
      <c r="K189" s="31"/>
      <c r="L189" s="32"/>
      <c r="M189" s="157"/>
      <c r="N189" s="158"/>
      <c r="O189" s="57"/>
      <c r="P189" s="57"/>
      <c r="Q189" s="57"/>
      <c r="R189" s="57"/>
      <c r="S189" s="57"/>
      <c r="T189" s="58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T189" s="16" t="s">
        <v>125</v>
      </c>
      <c r="AU189" s="16" t="s">
        <v>123</v>
      </c>
    </row>
    <row r="190" spans="1:65" s="2" customFormat="1" ht="24.2" customHeight="1" x14ac:dyDescent="0.2">
      <c r="A190" s="31"/>
      <c r="B190" s="139"/>
      <c r="C190" s="140" t="s">
        <v>226</v>
      </c>
      <c r="D190" s="140" t="s">
        <v>118</v>
      </c>
      <c r="E190" s="141" t="s">
        <v>227</v>
      </c>
      <c r="F190" s="142" t="s">
        <v>228</v>
      </c>
      <c r="G190" s="143" t="s">
        <v>200</v>
      </c>
      <c r="H190" s="144">
        <v>1</v>
      </c>
      <c r="I190" s="145"/>
      <c r="J190" s="144">
        <f>ROUND(I190*H190,3)</f>
        <v>0</v>
      </c>
      <c r="K190" s="146"/>
      <c r="L190" s="32"/>
      <c r="M190" s="147" t="s">
        <v>1</v>
      </c>
      <c r="N190" s="148" t="s">
        <v>37</v>
      </c>
      <c r="O190" s="57"/>
      <c r="P190" s="149">
        <f>O190*H190</f>
        <v>0</v>
      </c>
      <c r="Q190" s="149">
        <v>6.7000000000000002E-4</v>
      </c>
      <c r="R190" s="149">
        <f>Q190*H190</f>
        <v>6.7000000000000002E-4</v>
      </c>
      <c r="S190" s="149">
        <v>0</v>
      </c>
      <c r="T190" s="150">
        <f>S190*H190</f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51" t="s">
        <v>122</v>
      </c>
      <c r="AT190" s="151" t="s">
        <v>118</v>
      </c>
      <c r="AU190" s="151" t="s">
        <v>123</v>
      </c>
      <c r="AY190" s="16" t="s">
        <v>116</v>
      </c>
      <c r="BE190" s="152">
        <f>IF(N190="základná",J190,0)</f>
        <v>0</v>
      </c>
      <c r="BF190" s="152">
        <f>IF(N190="znížená",J190,0)</f>
        <v>0</v>
      </c>
      <c r="BG190" s="152">
        <f>IF(N190="zákl. prenesená",J190,0)</f>
        <v>0</v>
      </c>
      <c r="BH190" s="152">
        <f>IF(N190="zníž. prenesená",J190,0)</f>
        <v>0</v>
      </c>
      <c r="BI190" s="152">
        <f>IF(N190="nulová",J190,0)</f>
        <v>0</v>
      </c>
      <c r="BJ190" s="16" t="s">
        <v>123</v>
      </c>
      <c r="BK190" s="153">
        <f>ROUND(I190*H190,3)</f>
        <v>0</v>
      </c>
      <c r="BL190" s="16" t="s">
        <v>122</v>
      </c>
      <c r="BM190" s="151" t="s">
        <v>229</v>
      </c>
    </row>
    <row r="191" spans="1:65" s="2" customFormat="1" x14ac:dyDescent="0.2">
      <c r="A191" s="31"/>
      <c r="B191" s="32"/>
      <c r="C191" s="31"/>
      <c r="D191" s="154" t="s">
        <v>125</v>
      </c>
      <c r="E191" s="31"/>
      <c r="F191" s="155" t="s">
        <v>230</v>
      </c>
      <c r="G191" s="31"/>
      <c r="H191" s="31"/>
      <c r="I191" s="156"/>
      <c r="J191" s="31"/>
      <c r="K191" s="31"/>
      <c r="L191" s="32"/>
      <c r="M191" s="157"/>
      <c r="N191" s="158"/>
      <c r="O191" s="57"/>
      <c r="P191" s="57"/>
      <c r="Q191" s="57"/>
      <c r="R191" s="57"/>
      <c r="S191" s="57"/>
      <c r="T191" s="58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T191" s="16" t="s">
        <v>125</v>
      </c>
      <c r="AU191" s="16" t="s">
        <v>123</v>
      </c>
    </row>
    <row r="192" spans="1:65" s="2" customFormat="1" ht="37.9" customHeight="1" x14ac:dyDescent="0.2">
      <c r="A192" s="31"/>
      <c r="B192" s="139"/>
      <c r="C192" s="167" t="s">
        <v>231</v>
      </c>
      <c r="D192" s="167" t="s">
        <v>184</v>
      </c>
      <c r="E192" s="168" t="s">
        <v>232</v>
      </c>
      <c r="F192" s="169" t="s">
        <v>233</v>
      </c>
      <c r="G192" s="170" t="s">
        <v>200</v>
      </c>
      <c r="H192" s="171">
        <v>1</v>
      </c>
      <c r="I192" s="172"/>
      <c r="J192" s="171">
        <f>ROUND(I192*H192,3)</f>
        <v>0</v>
      </c>
      <c r="K192" s="173"/>
      <c r="L192" s="174"/>
      <c r="M192" s="175" t="s">
        <v>1</v>
      </c>
      <c r="N192" s="176" t="s">
        <v>37</v>
      </c>
      <c r="O192" s="57"/>
      <c r="P192" s="149">
        <f>O192*H192</f>
        <v>0</v>
      </c>
      <c r="Q192" s="149">
        <v>2.5000000000000001E-2</v>
      </c>
      <c r="R192" s="149">
        <f>Q192*H192</f>
        <v>2.5000000000000001E-2</v>
      </c>
      <c r="S192" s="149">
        <v>0</v>
      </c>
      <c r="T192" s="150">
        <f>S192*H192</f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51" t="s">
        <v>144</v>
      </c>
      <c r="AT192" s="151" t="s">
        <v>184</v>
      </c>
      <c r="AU192" s="151" t="s">
        <v>123</v>
      </c>
      <c r="AY192" s="16" t="s">
        <v>116</v>
      </c>
      <c r="BE192" s="152">
        <f>IF(N192="základná",J192,0)</f>
        <v>0</v>
      </c>
      <c r="BF192" s="152">
        <f>IF(N192="znížená",J192,0)</f>
        <v>0</v>
      </c>
      <c r="BG192" s="152">
        <f>IF(N192="zákl. prenesená",J192,0)</f>
        <v>0</v>
      </c>
      <c r="BH192" s="152">
        <f>IF(N192="zníž. prenesená",J192,0)</f>
        <v>0</v>
      </c>
      <c r="BI192" s="152">
        <f>IF(N192="nulová",J192,0)</f>
        <v>0</v>
      </c>
      <c r="BJ192" s="16" t="s">
        <v>123</v>
      </c>
      <c r="BK192" s="153">
        <f>ROUND(I192*H192,3)</f>
        <v>0</v>
      </c>
      <c r="BL192" s="16" t="s">
        <v>122</v>
      </c>
      <c r="BM192" s="151" t="s">
        <v>234</v>
      </c>
    </row>
    <row r="193" spans="1:65" s="2" customFormat="1" ht="19.5" x14ac:dyDescent="0.2">
      <c r="A193" s="31"/>
      <c r="B193" s="32"/>
      <c r="C193" s="31"/>
      <c r="D193" s="154" t="s">
        <v>125</v>
      </c>
      <c r="E193" s="31"/>
      <c r="F193" s="155" t="s">
        <v>235</v>
      </c>
      <c r="G193" s="31"/>
      <c r="H193" s="31"/>
      <c r="I193" s="156"/>
      <c r="J193" s="31"/>
      <c r="K193" s="31"/>
      <c r="L193" s="32"/>
      <c r="M193" s="157"/>
      <c r="N193" s="158"/>
      <c r="O193" s="57"/>
      <c r="P193" s="57"/>
      <c r="Q193" s="57"/>
      <c r="R193" s="57"/>
      <c r="S193" s="57"/>
      <c r="T193" s="58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T193" s="16" t="s">
        <v>125</v>
      </c>
      <c r="AU193" s="16" t="s">
        <v>123</v>
      </c>
    </row>
    <row r="194" spans="1:65" s="12" customFormat="1" ht="22.9" customHeight="1" x14ac:dyDescent="0.2">
      <c r="B194" s="126"/>
      <c r="D194" s="127" t="s">
        <v>70</v>
      </c>
      <c r="E194" s="137" t="s">
        <v>236</v>
      </c>
      <c r="F194" s="137" t="s">
        <v>237</v>
      </c>
      <c r="I194" s="129"/>
      <c r="J194" s="138">
        <f>BK194</f>
        <v>0</v>
      </c>
      <c r="L194" s="126"/>
      <c r="M194" s="131"/>
      <c r="N194" s="132"/>
      <c r="O194" s="132"/>
      <c r="P194" s="133">
        <f>SUM(P195:P196)</f>
        <v>0</v>
      </c>
      <c r="Q194" s="132"/>
      <c r="R194" s="133">
        <f>SUM(R195:R196)</f>
        <v>0</v>
      </c>
      <c r="S194" s="132"/>
      <c r="T194" s="134">
        <f>SUM(T195:T196)</f>
        <v>0</v>
      </c>
      <c r="AR194" s="127" t="s">
        <v>79</v>
      </c>
      <c r="AT194" s="135" t="s">
        <v>70</v>
      </c>
      <c r="AU194" s="135" t="s">
        <v>79</v>
      </c>
      <c r="AY194" s="127" t="s">
        <v>116</v>
      </c>
      <c r="BK194" s="136">
        <f>SUM(BK195:BK196)</f>
        <v>0</v>
      </c>
    </row>
    <row r="195" spans="1:65" s="2" customFormat="1" ht="24.2" customHeight="1" x14ac:dyDescent="0.2">
      <c r="A195" s="31"/>
      <c r="B195" s="139"/>
      <c r="C195" s="140" t="s">
        <v>238</v>
      </c>
      <c r="D195" s="140" t="s">
        <v>118</v>
      </c>
      <c r="E195" s="141" t="s">
        <v>239</v>
      </c>
      <c r="F195" s="142" t="s">
        <v>240</v>
      </c>
      <c r="G195" s="143" t="s">
        <v>152</v>
      </c>
      <c r="H195" s="144">
        <v>32.24</v>
      </c>
      <c r="I195" s="145"/>
      <c r="J195" s="144">
        <f>ROUND(I195*H195,3)</f>
        <v>0</v>
      </c>
      <c r="K195" s="146"/>
      <c r="L195" s="32"/>
      <c r="M195" s="147" t="s">
        <v>1</v>
      </c>
      <c r="N195" s="148" t="s">
        <v>37</v>
      </c>
      <c r="O195" s="57"/>
      <c r="P195" s="149">
        <f>O195*H195</f>
        <v>0</v>
      </c>
      <c r="Q195" s="149">
        <v>0</v>
      </c>
      <c r="R195" s="149">
        <f>Q195*H195</f>
        <v>0</v>
      </c>
      <c r="S195" s="149">
        <v>0</v>
      </c>
      <c r="T195" s="150">
        <f>S195*H195</f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51" t="s">
        <v>122</v>
      </c>
      <c r="AT195" s="151" t="s">
        <v>118</v>
      </c>
      <c r="AU195" s="151" t="s">
        <v>123</v>
      </c>
      <c r="AY195" s="16" t="s">
        <v>116</v>
      </c>
      <c r="BE195" s="152">
        <f>IF(N195="základná",J195,0)</f>
        <v>0</v>
      </c>
      <c r="BF195" s="152">
        <f>IF(N195="znížená",J195,0)</f>
        <v>0</v>
      </c>
      <c r="BG195" s="152">
        <f>IF(N195="zákl. prenesená",J195,0)</f>
        <v>0</v>
      </c>
      <c r="BH195" s="152">
        <f>IF(N195="zníž. prenesená",J195,0)</f>
        <v>0</v>
      </c>
      <c r="BI195" s="152">
        <f>IF(N195="nulová",J195,0)</f>
        <v>0</v>
      </c>
      <c r="BJ195" s="16" t="s">
        <v>123</v>
      </c>
      <c r="BK195" s="153">
        <f>ROUND(I195*H195,3)</f>
        <v>0</v>
      </c>
      <c r="BL195" s="16" t="s">
        <v>122</v>
      </c>
      <c r="BM195" s="151" t="s">
        <v>241</v>
      </c>
    </row>
    <row r="196" spans="1:65" s="2" customFormat="1" ht="19.5" x14ac:dyDescent="0.2">
      <c r="A196" s="31"/>
      <c r="B196" s="32"/>
      <c r="C196" s="31"/>
      <c r="D196" s="154" t="s">
        <v>125</v>
      </c>
      <c r="E196" s="31"/>
      <c r="F196" s="155" t="s">
        <v>240</v>
      </c>
      <c r="G196" s="31"/>
      <c r="H196" s="31"/>
      <c r="I196" s="156"/>
      <c r="J196" s="31"/>
      <c r="K196" s="31"/>
      <c r="L196" s="32"/>
      <c r="M196" s="157"/>
      <c r="N196" s="158"/>
      <c r="O196" s="57"/>
      <c r="P196" s="57"/>
      <c r="Q196" s="57"/>
      <c r="R196" s="57"/>
      <c r="S196" s="57"/>
      <c r="T196" s="58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T196" s="16" t="s">
        <v>125</v>
      </c>
      <c r="AU196" s="16" t="s">
        <v>123</v>
      </c>
    </row>
    <row r="197" spans="1:65" s="12" customFormat="1" ht="25.9" customHeight="1" x14ac:dyDescent="0.2">
      <c r="B197" s="126"/>
      <c r="D197" s="127" t="s">
        <v>70</v>
      </c>
      <c r="E197" s="128" t="s">
        <v>242</v>
      </c>
      <c r="F197" s="128" t="s">
        <v>243</v>
      </c>
      <c r="I197" s="129"/>
      <c r="J197" s="130">
        <f>BK197</f>
        <v>0</v>
      </c>
      <c r="L197" s="126"/>
      <c r="M197" s="131"/>
      <c r="N197" s="132"/>
      <c r="O197" s="132"/>
      <c r="P197" s="133">
        <f>P198+P267+P290+P297+P310</f>
        <v>0</v>
      </c>
      <c r="Q197" s="132"/>
      <c r="R197" s="133">
        <f>R198+R267+R290+R297+R310</f>
        <v>2.9929452100000007</v>
      </c>
      <c r="S197" s="132"/>
      <c r="T197" s="134">
        <f>T198+T267+T290+T297+T310</f>
        <v>0</v>
      </c>
      <c r="AR197" s="127" t="s">
        <v>123</v>
      </c>
      <c r="AT197" s="135" t="s">
        <v>70</v>
      </c>
      <c r="AU197" s="135" t="s">
        <v>71</v>
      </c>
      <c r="AY197" s="127" t="s">
        <v>116</v>
      </c>
      <c r="BK197" s="136">
        <f>BK198+BK267+BK290+BK297+BK310</f>
        <v>0</v>
      </c>
    </row>
    <row r="198" spans="1:65" s="12" customFormat="1" ht="22.9" customHeight="1" x14ac:dyDescent="0.2">
      <c r="B198" s="126"/>
      <c r="D198" s="127" t="s">
        <v>70</v>
      </c>
      <c r="E198" s="137" t="s">
        <v>244</v>
      </c>
      <c r="F198" s="137" t="s">
        <v>245</v>
      </c>
      <c r="I198" s="129"/>
      <c r="J198" s="138">
        <f>BK198</f>
        <v>0</v>
      </c>
      <c r="L198" s="126"/>
      <c r="M198" s="131"/>
      <c r="N198" s="132"/>
      <c r="O198" s="132"/>
      <c r="P198" s="133">
        <f>SUM(P199:P266)</f>
        <v>0</v>
      </c>
      <c r="Q198" s="132"/>
      <c r="R198" s="133">
        <f>SUM(R199:R266)</f>
        <v>2.2433038100000005</v>
      </c>
      <c r="S198" s="132"/>
      <c r="T198" s="134">
        <f>SUM(T199:T266)</f>
        <v>0</v>
      </c>
      <c r="AR198" s="127" t="s">
        <v>123</v>
      </c>
      <c r="AT198" s="135" t="s">
        <v>70</v>
      </c>
      <c r="AU198" s="135" t="s">
        <v>79</v>
      </c>
      <c r="AY198" s="127" t="s">
        <v>116</v>
      </c>
      <c r="BK198" s="136">
        <f>SUM(BK199:BK266)</f>
        <v>0</v>
      </c>
    </row>
    <row r="199" spans="1:65" s="2" customFormat="1" ht="24.2" customHeight="1" x14ac:dyDescent="0.2">
      <c r="A199" s="31"/>
      <c r="B199" s="139"/>
      <c r="C199" s="140" t="s">
        <v>7</v>
      </c>
      <c r="D199" s="140" t="s">
        <v>118</v>
      </c>
      <c r="E199" s="141" t="s">
        <v>246</v>
      </c>
      <c r="F199" s="142" t="s">
        <v>247</v>
      </c>
      <c r="G199" s="143" t="s">
        <v>194</v>
      </c>
      <c r="H199" s="144">
        <v>13.2</v>
      </c>
      <c r="I199" s="145"/>
      <c r="J199" s="144">
        <f>ROUND(I199*H199,3)</f>
        <v>0</v>
      </c>
      <c r="K199" s="146"/>
      <c r="L199" s="32"/>
      <c r="M199" s="147" t="s">
        <v>1</v>
      </c>
      <c r="N199" s="148" t="s">
        <v>37</v>
      </c>
      <c r="O199" s="57"/>
      <c r="P199" s="149">
        <f>O199*H199</f>
        <v>0</v>
      </c>
      <c r="Q199" s="149">
        <v>9.0000000000000006E-5</v>
      </c>
      <c r="R199" s="149">
        <f>Q199*H199</f>
        <v>1.188E-3</v>
      </c>
      <c r="S199" s="149">
        <v>0</v>
      </c>
      <c r="T199" s="150">
        <f>S199*H199</f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51" t="s">
        <v>183</v>
      </c>
      <c r="AT199" s="151" t="s">
        <v>118</v>
      </c>
      <c r="AU199" s="151" t="s">
        <v>123</v>
      </c>
      <c r="AY199" s="16" t="s">
        <v>116</v>
      </c>
      <c r="BE199" s="152">
        <f>IF(N199="základná",J199,0)</f>
        <v>0</v>
      </c>
      <c r="BF199" s="152">
        <f>IF(N199="znížená",J199,0)</f>
        <v>0</v>
      </c>
      <c r="BG199" s="152">
        <f>IF(N199="zákl. prenesená",J199,0)</f>
        <v>0</v>
      </c>
      <c r="BH199" s="152">
        <f>IF(N199="zníž. prenesená",J199,0)</f>
        <v>0</v>
      </c>
      <c r="BI199" s="152">
        <f>IF(N199="nulová",J199,0)</f>
        <v>0</v>
      </c>
      <c r="BJ199" s="16" t="s">
        <v>123</v>
      </c>
      <c r="BK199" s="153">
        <f>ROUND(I199*H199,3)</f>
        <v>0</v>
      </c>
      <c r="BL199" s="16" t="s">
        <v>183</v>
      </c>
      <c r="BM199" s="151" t="s">
        <v>248</v>
      </c>
    </row>
    <row r="200" spans="1:65" s="2" customFormat="1" ht="19.5" x14ac:dyDescent="0.2">
      <c r="A200" s="31"/>
      <c r="B200" s="32"/>
      <c r="C200" s="31"/>
      <c r="D200" s="154" t="s">
        <v>125</v>
      </c>
      <c r="E200" s="31"/>
      <c r="F200" s="155" t="s">
        <v>249</v>
      </c>
      <c r="G200" s="31"/>
      <c r="H200" s="31"/>
      <c r="I200" s="156"/>
      <c r="J200" s="31"/>
      <c r="K200" s="31"/>
      <c r="L200" s="32"/>
      <c r="M200" s="157"/>
      <c r="N200" s="158"/>
      <c r="O200" s="57"/>
      <c r="P200" s="57"/>
      <c r="Q200" s="57"/>
      <c r="R200" s="57"/>
      <c r="S200" s="57"/>
      <c r="T200" s="58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T200" s="16" t="s">
        <v>125</v>
      </c>
      <c r="AU200" s="16" t="s">
        <v>123</v>
      </c>
    </row>
    <row r="201" spans="1:65" s="13" customFormat="1" x14ac:dyDescent="0.2">
      <c r="B201" s="159"/>
      <c r="D201" s="154" t="s">
        <v>127</v>
      </c>
      <c r="E201" s="160" t="s">
        <v>1</v>
      </c>
      <c r="F201" s="161" t="s">
        <v>250</v>
      </c>
      <c r="H201" s="162">
        <v>13.2</v>
      </c>
      <c r="I201" s="163"/>
      <c r="L201" s="159"/>
      <c r="M201" s="164"/>
      <c r="N201" s="165"/>
      <c r="O201" s="165"/>
      <c r="P201" s="165"/>
      <c r="Q201" s="165"/>
      <c r="R201" s="165"/>
      <c r="S201" s="165"/>
      <c r="T201" s="166"/>
      <c r="AT201" s="160" t="s">
        <v>127</v>
      </c>
      <c r="AU201" s="160" t="s">
        <v>123</v>
      </c>
      <c r="AV201" s="13" t="s">
        <v>123</v>
      </c>
      <c r="AW201" s="13" t="s">
        <v>27</v>
      </c>
      <c r="AX201" s="13" t="s">
        <v>79</v>
      </c>
      <c r="AY201" s="160" t="s">
        <v>116</v>
      </c>
    </row>
    <row r="202" spans="1:65" s="2" customFormat="1" ht="24.2" customHeight="1" x14ac:dyDescent="0.2">
      <c r="A202" s="31"/>
      <c r="B202" s="139"/>
      <c r="C202" s="167" t="s">
        <v>251</v>
      </c>
      <c r="D202" s="167" t="s">
        <v>184</v>
      </c>
      <c r="E202" s="168" t="s">
        <v>252</v>
      </c>
      <c r="F202" s="169" t="s">
        <v>253</v>
      </c>
      <c r="G202" s="170" t="s">
        <v>121</v>
      </c>
      <c r="H202" s="171">
        <v>0.32700000000000001</v>
      </c>
      <c r="I202" s="172"/>
      <c r="J202" s="171">
        <f>ROUND(I202*H202,3)</f>
        <v>0</v>
      </c>
      <c r="K202" s="173"/>
      <c r="L202" s="174"/>
      <c r="M202" s="175" t="s">
        <v>1</v>
      </c>
      <c r="N202" s="176" t="s">
        <v>37</v>
      </c>
      <c r="O202" s="57"/>
      <c r="P202" s="149">
        <f>O202*H202</f>
        <v>0</v>
      </c>
      <c r="Q202" s="149">
        <v>0.55000000000000004</v>
      </c>
      <c r="R202" s="149">
        <f>Q202*H202</f>
        <v>0.17985000000000001</v>
      </c>
      <c r="S202" s="149">
        <v>0</v>
      </c>
      <c r="T202" s="150">
        <f>S202*H202</f>
        <v>0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151" t="s">
        <v>254</v>
      </c>
      <c r="AT202" s="151" t="s">
        <v>184</v>
      </c>
      <c r="AU202" s="151" t="s">
        <v>123</v>
      </c>
      <c r="AY202" s="16" t="s">
        <v>116</v>
      </c>
      <c r="BE202" s="152">
        <f>IF(N202="základná",J202,0)</f>
        <v>0</v>
      </c>
      <c r="BF202" s="152">
        <f>IF(N202="znížená",J202,0)</f>
        <v>0</v>
      </c>
      <c r="BG202" s="152">
        <f>IF(N202="zákl. prenesená",J202,0)</f>
        <v>0</v>
      </c>
      <c r="BH202" s="152">
        <f>IF(N202="zníž. prenesená",J202,0)</f>
        <v>0</v>
      </c>
      <c r="BI202" s="152">
        <f>IF(N202="nulová",J202,0)</f>
        <v>0</v>
      </c>
      <c r="BJ202" s="16" t="s">
        <v>123</v>
      </c>
      <c r="BK202" s="153">
        <f>ROUND(I202*H202,3)</f>
        <v>0</v>
      </c>
      <c r="BL202" s="16" t="s">
        <v>183</v>
      </c>
      <c r="BM202" s="151" t="s">
        <v>255</v>
      </c>
    </row>
    <row r="203" spans="1:65" s="2" customFormat="1" ht="19.5" x14ac:dyDescent="0.2">
      <c r="A203" s="31"/>
      <c r="B203" s="32"/>
      <c r="C203" s="31"/>
      <c r="D203" s="154" t="s">
        <v>125</v>
      </c>
      <c r="E203" s="31"/>
      <c r="F203" s="155" t="s">
        <v>253</v>
      </c>
      <c r="G203" s="31"/>
      <c r="H203" s="31"/>
      <c r="I203" s="156"/>
      <c r="J203" s="31"/>
      <c r="K203" s="31"/>
      <c r="L203" s="32"/>
      <c r="M203" s="157"/>
      <c r="N203" s="158"/>
      <c r="O203" s="57"/>
      <c r="P203" s="57"/>
      <c r="Q203" s="57"/>
      <c r="R203" s="57"/>
      <c r="S203" s="57"/>
      <c r="T203" s="58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T203" s="16" t="s">
        <v>125</v>
      </c>
      <c r="AU203" s="16" t="s">
        <v>123</v>
      </c>
    </row>
    <row r="204" spans="1:65" s="13" customFormat="1" x14ac:dyDescent="0.2">
      <c r="B204" s="159"/>
      <c r="D204" s="154" t="s">
        <v>127</v>
      </c>
      <c r="E204" s="160" t="s">
        <v>1</v>
      </c>
      <c r="F204" s="161" t="s">
        <v>256</v>
      </c>
      <c r="H204" s="162">
        <v>0.29699999999999999</v>
      </c>
      <c r="I204" s="163"/>
      <c r="L204" s="159"/>
      <c r="M204" s="164"/>
      <c r="N204" s="165"/>
      <c r="O204" s="165"/>
      <c r="P204" s="165"/>
      <c r="Q204" s="165"/>
      <c r="R204" s="165"/>
      <c r="S204" s="165"/>
      <c r="T204" s="166"/>
      <c r="AT204" s="160" t="s">
        <v>127</v>
      </c>
      <c r="AU204" s="160" t="s">
        <v>123</v>
      </c>
      <c r="AV204" s="13" t="s">
        <v>123</v>
      </c>
      <c r="AW204" s="13" t="s">
        <v>27</v>
      </c>
      <c r="AX204" s="13" t="s">
        <v>79</v>
      </c>
      <c r="AY204" s="160" t="s">
        <v>116</v>
      </c>
    </row>
    <row r="205" spans="1:65" s="13" customFormat="1" x14ac:dyDescent="0.2">
      <c r="B205" s="159"/>
      <c r="D205" s="154" t="s">
        <v>127</v>
      </c>
      <c r="F205" s="161" t="s">
        <v>257</v>
      </c>
      <c r="H205" s="162">
        <v>0.32700000000000001</v>
      </c>
      <c r="I205" s="163"/>
      <c r="L205" s="159"/>
      <c r="M205" s="164"/>
      <c r="N205" s="165"/>
      <c r="O205" s="165"/>
      <c r="P205" s="165"/>
      <c r="Q205" s="165"/>
      <c r="R205" s="165"/>
      <c r="S205" s="165"/>
      <c r="T205" s="166"/>
      <c r="AT205" s="160" t="s">
        <v>127</v>
      </c>
      <c r="AU205" s="160" t="s">
        <v>123</v>
      </c>
      <c r="AV205" s="13" t="s">
        <v>123</v>
      </c>
      <c r="AW205" s="13" t="s">
        <v>3</v>
      </c>
      <c r="AX205" s="13" t="s">
        <v>79</v>
      </c>
      <c r="AY205" s="160" t="s">
        <v>116</v>
      </c>
    </row>
    <row r="206" spans="1:65" s="2" customFormat="1" ht="37.9" customHeight="1" x14ac:dyDescent="0.2">
      <c r="A206" s="31"/>
      <c r="B206" s="139"/>
      <c r="C206" s="140" t="s">
        <v>258</v>
      </c>
      <c r="D206" s="140" t="s">
        <v>118</v>
      </c>
      <c r="E206" s="141" t="s">
        <v>259</v>
      </c>
      <c r="F206" s="142" t="s">
        <v>260</v>
      </c>
      <c r="G206" s="143" t="s">
        <v>121</v>
      </c>
      <c r="H206" s="144">
        <v>0.29699999999999999</v>
      </c>
      <c r="I206" s="145"/>
      <c r="J206" s="144">
        <f>ROUND(I206*H206,3)</f>
        <v>0</v>
      </c>
      <c r="K206" s="146"/>
      <c r="L206" s="32"/>
      <c r="M206" s="147" t="s">
        <v>1</v>
      </c>
      <c r="N206" s="148" t="s">
        <v>37</v>
      </c>
      <c r="O206" s="57"/>
      <c r="P206" s="149">
        <f>O206*H206</f>
        <v>0</v>
      </c>
      <c r="Q206" s="149">
        <v>1.3690000000000001E-2</v>
      </c>
      <c r="R206" s="149">
        <f>Q206*H206</f>
        <v>4.0659299999999997E-3</v>
      </c>
      <c r="S206" s="149">
        <v>0</v>
      </c>
      <c r="T206" s="150">
        <f>S206*H206</f>
        <v>0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151" t="s">
        <v>183</v>
      </c>
      <c r="AT206" s="151" t="s">
        <v>118</v>
      </c>
      <c r="AU206" s="151" t="s">
        <v>123</v>
      </c>
      <c r="AY206" s="16" t="s">
        <v>116</v>
      </c>
      <c r="BE206" s="152">
        <f>IF(N206="základná",J206,0)</f>
        <v>0</v>
      </c>
      <c r="BF206" s="152">
        <f>IF(N206="znížená",J206,0)</f>
        <v>0</v>
      </c>
      <c r="BG206" s="152">
        <f>IF(N206="zákl. prenesená",J206,0)</f>
        <v>0</v>
      </c>
      <c r="BH206" s="152">
        <f>IF(N206="zníž. prenesená",J206,0)</f>
        <v>0</v>
      </c>
      <c r="BI206" s="152">
        <f>IF(N206="nulová",J206,0)</f>
        <v>0</v>
      </c>
      <c r="BJ206" s="16" t="s">
        <v>123</v>
      </c>
      <c r="BK206" s="153">
        <f>ROUND(I206*H206,3)</f>
        <v>0</v>
      </c>
      <c r="BL206" s="16" t="s">
        <v>183</v>
      </c>
      <c r="BM206" s="151" t="s">
        <v>261</v>
      </c>
    </row>
    <row r="207" spans="1:65" s="2" customFormat="1" ht="29.25" x14ac:dyDescent="0.2">
      <c r="A207" s="31"/>
      <c r="B207" s="32"/>
      <c r="C207" s="31"/>
      <c r="D207" s="154" t="s">
        <v>125</v>
      </c>
      <c r="E207" s="31"/>
      <c r="F207" s="155" t="s">
        <v>262</v>
      </c>
      <c r="G207" s="31"/>
      <c r="H207" s="31"/>
      <c r="I207" s="156"/>
      <c r="J207" s="31"/>
      <c r="K207" s="31"/>
      <c r="L207" s="32"/>
      <c r="M207" s="157"/>
      <c r="N207" s="158"/>
      <c r="O207" s="57"/>
      <c r="P207" s="57"/>
      <c r="Q207" s="57"/>
      <c r="R207" s="57"/>
      <c r="S207" s="57"/>
      <c r="T207" s="58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T207" s="16" t="s">
        <v>125</v>
      </c>
      <c r="AU207" s="16" t="s">
        <v>123</v>
      </c>
    </row>
    <row r="208" spans="1:65" s="2" customFormat="1" ht="24.2" customHeight="1" x14ac:dyDescent="0.2">
      <c r="A208" s="31"/>
      <c r="B208" s="139"/>
      <c r="C208" s="140" t="s">
        <v>263</v>
      </c>
      <c r="D208" s="140" t="s">
        <v>118</v>
      </c>
      <c r="E208" s="141" t="s">
        <v>264</v>
      </c>
      <c r="F208" s="142" t="s">
        <v>265</v>
      </c>
      <c r="G208" s="143" t="s">
        <v>194</v>
      </c>
      <c r="H208" s="144">
        <v>10.25</v>
      </c>
      <c r="I208" s="145"/>
      <c r="J208" s="144">
        <f>ROUND(I208*H208,3)</f>
        <v>0</v>
      </c>
      <c r="K208" s="146"/>
      <c r="L208" s="32"/>
      <c r="M208" s="147" t="s">
        <v>1</v>
      </c>
      <c r="N208" s="148" t="s">
        <v>37</v>
      </c>
      <c r="O208" s="57"/>
      <c r="P208" s="149">
        <f>O208*H208</f>
        <v>0</v>
      </c>
      <c r="Q208" s="149">
        <v>2.7999999999999998E-4</v>
      </c>
      <c r="R208" s="149">
        <f>Q208*H208</f>
        <v>2.8699999999999997E-3</v>
      </c>
      <c r="S208" s="149">
        <v>0</v>
      </c>
      <c r="T208" s="150">
        <f>S208*H208</f>
        <v>0</v>
      </c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151" t="s">
        <v>183</v>
      </c>
      <c r="AT208" s="151" t="s">
        <v>118</v>
      </c>
      <c r="AU208" s="151" t="s">
        <v>123</v>
      </c>
      <c r="AY208" s="16" t="s">
        <v>116</v>
      </c>
      <c r="BE208" s="152">
        <f>IF(N208="základná",J208,0)</f>
        <v>0</v>
      </c>
      <c r="BF208" s="152">
        <f>IF(N208="znížená",J208,0)</f>
        <v>0</v>
      </c>
      <c r="BG208" s="152">
        <f>IF(N208="zákl. prenesená",J208,0)</f>
        <v>0</v>
      </c>
      <c r="BH208" s="152">
        <f>IF(N208="zníž. prenesená",J208,0)</f>
        <v>0</v>
      </c>
      <c r="BI208" s="152">
        <f>IF(N208="nulová",J208,0)</f>
        <v>0</v>
      </c>
      <c r="BJ208" s="16" t="s">
        <v>123</v>
      </c>
      <c r="BK208" s="153">
        <f>ROUND(I208*H208,3)</f>
        <v>0</v>
      </c>
      <c r="BL208" s="16" t="s">
        <v>183</v>
      </c>
      <c r="BM208" s="151" t="s">
        <v>266</v>
      </c>
    </row>
    <row r="209" spans="1:65" s="2" customFormat="1" x14ac:dyDescent="0.2">
      <c r="A209" s="31"/>
      <c r="B209" s="32"/>
      <c r="C209" s="31"/>
      <c r="D209" s="154" t="s">
        <v>125</v>
      </c>
      <c r="E209" s="31"/>
      <c r="F209" s="155" t="s">
        <v>265</v>
      </c>
      <c r="G209" s="31"/>
      <c r="H209" s="31"/>
      <c r="I209" s="156"/>
      <c r="J209" s="31"/>
      <c r="K209" s="31"/>
      <c r="L209" s="32"/>
      <c r="M209" s="157"/>
      <c r="N209" s="158"/>
      <c r="O209" s="57"/>
      <c r="P209" s="57"/>
      <c r="Q209" s="57"/>
      <c r="R209" s="57"/>
      <c r="S209" s="57"/>
      <c r="T209" s="58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T209" s="16" t="s">
        <v>125</v>
      </c>
      <c r="AU209" s="16" t="s">
        <v>123</v>
      </c>
    </row>
    <row r="210" spans="1:65" s="13" customFormat="1" x14ac:dyDescent="0.2">
      <c r="B210" s="159"/>
      <c r="D210" s="154" t="s">
        <v>127</v>
      </c>
      <c r="E210" s="160" t="s">
        <v>1</v>
      </c>
      <c r="F210" s="161" t="s">
        <v>267</v>
      </c>
      <c r="H210" s="162">
        <v>10.25</v>
      </c>
      <c r="I210" s="163"/>
      <c r="L210" s="159"/>
      <c r="M210" s="164"/>
      <c r="N210" s="165"/>
      <c r="O210" s="165"/>
      <c r="P210" s="165"/>
      <c r="Q210" s="165"/>
      <c r="R210" s="165"/>
      <c r="S210" s="165"/>
      <c r="T210" s="166"/>
      <c r="AT210" s="160" t="s">
        <v>127</v>
      </c>
      <c r="AU210" s="160" t="s">
        <v>123</v>
      </c>
      <c r="AV210" s="13" t="s">
        <v>123</v>
      </c>
      <c r="AW210" s="13" t="s">
        <v>27</v>
      </c>
      <c r="AX210" s="13" t="s">
        <v>79</v>
      </c>
      <c r="AY210" s="160" t="s">
        <v>116</v>
      </c>
    </row>
    <row r="211" spans="1:65" s="2" customFormat="1" ht="24.2" customHeight="1" x14ac:dyDescent="0.2">
      <c r="A211" s="31"/>
      <c r="B211" s="139"/>
      <c r="C211" s="167" t="s">
        <v>268</v>
      </c>
      <c r="D211" s="167" t="s">
        <v>184</v>
      </c>
      <c r="E211" s="168" t="s">
        <v>269</v>
      </c>
      <c r="F211" s="169" t="s">
        <v>270</v>
      </c>
      <c r="G211" s="170" t="s">
        <v>121</v>
      </c>
      <c r="H211" s="171">
        <v>0.25800000000000001</v>
      </c>
      <c r="I211" s="172"/>
      <c r="J211" s="171">
        <f>ROUND(I211*H211,3)</f>
        <v>0</v>
      </c>
      <c r="K211" s="173"/>
      <c r="L211" s="174"/>
      <c r="M211" s="175" t="s">
        <v>1</v>
      </c>
      <c r="N211" s="176" t="s">
        <v>37</v>
      </c>
      <c r="O211" s="57"/>
      <c r="P211" s="149">
        <f>O211*H211</f>
        <v>0</v>
      </c>
      <c r="Q211" s="149">
        <v>0.55000000000000004</v>
      </c>
      <c r="R211" s="149">
        <f>Q211*H211</f>
        <v>0.14190000000000003</v>
      </c>
      <c r="S211" s="149">
        <v>0</v>
      </c>
      <c r="T211" s="150">
        <f>S211*H211</f>
        <v>0</v>
      </c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R211" s="151" t="s">
        <v>254</v>
      </c>
      <c r="AT211" s="151" t="s">
        <v>184</v>
      </c>
      <c r="AU211" s="151" t="s">
        <v>123</v>
      </c>
      <c r="AY211" s="16" t="s">
        <v>116</v>
      </c>
      <c r="BE211" s="152">
        <f>IF(N211="základná",J211,0)</f>
        <v>0</v>
      </c>
      <c r="BF211" s="152">
        <f>IF(N211="znížená",J211,0)</f>
        <v>0</v>
      </c>
      <c r="BG211" s="152">
        <f>IF(N211="zákl. prenesená",J211,0)</f>
        <v>0</v>
      </c>
      <c r="BH211" s="152">
        <f>IF(N211="zníž. prenesená",J211,0)</f>
        <v>0</v>
      </c>
      <c r="BI211" s="152">
        <f>IF(N211="nulová",J211,0)</f>
        <v>0</v>
      </c>
      <c r="BJ211" s="16" t="s">
        <v>123</v>
      </c>
      <c r="BK211" s="153">
        <f>ROUND(I211*H211,3)</f>
        <v>0</v>
      </c>
      <c r="BL211" s="16" t="s">
        <v>183</v>
      </c>
      <c r="BM211" s="151" t="s">
        <v>271</v>
      </c>
    </row>
    <row r="212" spans="1:65" s="2" customFormat="1" ht="19.5" x14ac:dyDescent="0.2">
      <c r="A212" s="31"/>
      <c r="B212" s="32"/>
      <c r="C212" s="31"/>
      <c r="D212" s="154" t="s">
        <v>125</v>
      </c>
      <c r="E212" s="31"/>
      <c r="F212" s="155" t="s">
        <v>270</v>
      </c>
      <c r="G212" s="31"/>
      <c r="H212" s="31"/>
      <c r="I212" s="156"/>
      <c r="J212" s="31"/>
      <c r="K212" s="31"/>
      <c r="L212" s="32"/>
      <c r="M212" s="157"/>
      <c r="N212" s="158"/>
      <c r="O212" s="57"/>
      <c r="P212" s="57"/>
      <c r="Q212" s="57"/>
      <c r="R212" s="57"/>
      <c r="S212" s="57"/>
      <c r="T212" s="58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T212" s="16" t="s">
        <v>125</v>
      </c>
      <c r="AU212" s="16" t="s">
        <v>123</v>
      </c>
    </row>
    <row r="213" spans="1:65" s="13" customFormat="1" x14ac:dyDescent="0.2">
      <c r="B213" s="159"/>
      <c r="D213" s="154" t="s">
        <v>127</v>
      </c>
      <c r="E213" s="160" t="s">
        <v>1</v>
      </c>
      <c r="F213" s="161" t="s">
        <v>272</v>
      </c>
      <c r="H213" s="162">
        <v>0.25800000000000001</v>
      </c>
      <c r="I213" s="163"/>
      <c r="L213" s="159"/>
      <c r="M213" s="164"/>
      <c r="N213" s="165"/>
      <c r="O213" s="165"/>
      <c r="P213" s="165"/>
      <c r="Q213" s="165"/>
      <c r="R213" s="165"/>
      <c r="S213" s="165"/>
      <c r="T213" s="166"/>
      <c r="AT213" s="160" t="s">
        <v>127</v>
      </c>
      <c r="AU213" s="160" t="s">
        <v>123</v>
      </c>
      <c r="AV213" s="13" t="s">
        <v>123</v>
      </c>
      <c r="AW213" s="13" t="s">
        <v>27</v>
      </c>
      <c r="AX213" s="13" t="s">
        <v>79</v>
      </c>
      <c r="AY213" s="160" t="s">
        <v>116</v>
      </c>
    </row>
    <row r="214" spans="1:65" s="2" customFormat="1" ht="24.2" customHeight="1" x14ac:dyDescent="0.2">
      <c r="A214" s="31"/>
      <c r="B214" s="139"/>
      <c r="C214" s="140" t="s">
        <v>273</v>
      </c>
      <c r="D214" s="140" t="s">
        <v>118</v>
      </c>
      <c r="E214" s="141" t="s">
        <v>274</v>
      </c>
      <c r="F214" s="142" t="s">
        <v>275</v>
      </c>
      <c r="G214" s="143" t="s">
        <v>121</v>
      </c>
      <c r="H214" s="144">
        <v>0.25800000000000001</v>
      </c>
      <c r="I214" s="145"/>
      <c r="J214" s="144">
        <f>ROUND(I214*H214,3)</f>
        <v>0</v>
      </c>
      <c r="K214" s="146"/>
      <c r="L214" s="32"/>
      <c r="M214" s="147" t="s">
        <v>1</v>
      </c>
      <c r="N214" s="148" t="s">
        <v>37</v>
      </c>
      <c r="O214" s="57"/>
      <c r="P214" s="149">
        <f>O214*H214</f>
        <v>0</v>
      </c>
      <c r="Q214" s="149">
        <v>2.8600000000000001E-3</v>
      </c>
      <c r="R214" s="149">
        <f>Q214*H214</f>
        <v>7.3788E-4</v>
      </c>
      <c r="S214" s="149">
        <v>0</v>
      </c>
      <c r="T214" s="150">
        <f>S214*H214</f>
        <v>0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151" t="s">
        <v>183</v>
      </c>
      <c r="AT214" s="151" t="s">
        <v>118</v>
      </c>
      <c r="AU214" s="151" t="s">
        <v>123</v>
      </c>
      <c r="AY214" s="16" t="s">
        <v>116</v>
      </c>
      <c r="BE214" s="152">
        <f>IF(N214="základná",J214,0)</f>
        <v>0</v>
      </c>
      <c r="BF214" s="152">
        <f>IF(N214="znížená",J214,0)</f>
        <v>0</v>
      </c>
      <c r="BG214" s="152">
        <f>IF(N214="zákl. prenesená",J214,0)</f>
        <v>0</v>
      </c>
      <c r="BH214" s="152">
        <f>IF(N214="zníž. prenesená",J214,0)</f>
        <v>0</v>
      </c>
      <c r="BI214" s="152">
        <f>IF(N214="nulová",J214,0)</f>
        <v>0</v>
      </c>
      <c r="BJ214" s="16" t="s">
        <v>123</v>
      </c>
      <c r="BK214" s="153">
        <f>ROUND(I214*H214,3)</f>
        <v>0</v>
      </c>
      <c r="BL214" s="16" t="s">
        <v>183</v>
      </c>
      <c r="BM214" s="151" t="s">
        <v>276</v>
      </c>
    </row>
    <row r="215" spans="1:65" s="2" customFormat="1" x14ac:dyDescent="0.2">
      <c r="A215" s="31"/>
      <c r="B215" s="32"/>
      <c r="C215" s="31"/>
      <c r="D215" s="154" t="s">
        <v>125</v>
      </c>
      <c r="E215" s="31"/>
      <c r="F215" s="155" t="s">
        <v>277</v>
      </c>
      <c r="G215" s="31"/>
      <c r="H215" s="31"/>
      <c r="I215" s="156"/>
      <c r="J215" s="31"/>
      <c r="K215" s="31"/>
      <c r="L215" s="32"/>
      <c r="M215" s="157"/>
      <c r="N215" s="158"/>
      <c r="O215" s="57"/>
      <c r="P215" s="57"/>
      <c r="Q215" s="57"/>
      <c r="R215" s="57"/>
      <c r="S215" s="57"/>
      <c r="T215" s="58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T215" s="16" t="s">
        <v>125</v>
      </c>
      <c r="AU215" s="16" t="s">
        <v>123</v>
      </c>
    </row>
    <row r="216" spans="1:65" s="2" customFormat="1" ht="24.2" customHeight="1" x14ac:dyDescent="0.2">
      <c r="A216" s="31"/>
      <c r="B216" s="139"/>
      <c r="C216" s="140" t="s">
        <v>278</v>
      </c>
      <c r="D216" s="140" t="s">
        <v>118</v>
      </c>
      <c r="E216" s="141" t="s">
        <v>279</v>
      </c>
      <c r="F216" s="142" t="s">
        <v>280</v>
      </c>
      <c r="G216" s="143" t="s">
        <v>200</v>
      </c>
      <c r="H216" s="144">
        <v>6</v>
      </c>
      <c r="I216" s="145"/>
      <c r="J216" s="144">
        <f>ROUND(I216*H216,3)</f>
        <v>0</v>
      </c>
      <c r="K216" s="146"/>
      <c r="L216" s="32"/>
      <c r="M216" s="147" t="s">
        <v>1</v>
      </c>
      <c r="N216" s="148" t="s">
        <v>37</v>
      </c>
      <c r="O216" s="57"/>
      <c r="P216" s="149">
        <f>O216*H216</f>
        <v>0</v>
      </c>
      <c r="Q216" s="149">
        <v>0</v>
      </c>
      <c r="R216" s="149">
        <f>Q216*H216</f>
        <v>0</v>
      </c>
      <c r="S216" s="149">
        <v>0</v>
      </c>
      <c r="T216" s="150">
        <f>S216*H216</f>
        <v>0</v>
      </c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R216" s="151" t="s">
        <v>183</v>
      </c>
      <c r="AT216" s="151" t="s">
        <v>118</v>
      </c>
      <c r="AU216" s="151" t="s">
        <v>123</v>
      </c>
      <c r="AY216" s="16" t="s">
        <v>116</v>
      </c>
      <c r="BE216" s="152">
        <f>IF(N216="základná",J216,0)</f>
        <v>0</v>
      </c>
      <c r="BF216" s="152">
        <f>IF(N216="znížená",J216,0)</f>
        <v>0</v>
      </c>
      <c r="BG216" s="152">
        <f>IF(N216="zákl. prenesená",J216,0)</f>
        <v>0</v>
      </c>
      <c r="BH216" s="152">
        <f>IF(N216="zníž. prenesená",J216,0)</f>
        <v>0</v>
      </c>
      <c r="BI216" s="152">
        <f>IF(N216="nulová",J216,0)</f>
        <v>0</v>
      </c>
      <c r="BJ216" s="16" t="s">
        <v>123</v>
      </c>
      <c r="BK216" s="153">
        <f>ROUND(I216*H216,3)</f>
        <v>0</v>
      </c>
      <c r="BL216" s="16" t="s">
        <v>183</v>
      </c>
      <c r="BM216" s="151" t="s">
        <v>281</v>
      </c>
    </row>
    <row r="217" spans="1:65" s="2" customFormat="1" ht="19.5" x14ac:dyDescent="0.2">
      <c r="A217" s="31"/>
      <c r="B217" s="32"/>
      <c r="C217" s="31"/>
      <c r="D217" s="154" t="s">
        <v>125</v>
      </c>
      <c r="E217" s="31"/>
      <c r="F217" s="155" t="s">
        <v>282</v>
      </c>
      <c r="G217" s="31"/>
      <c r="H217" s="31"/>
      <c r="I217" s="156"/>
      <c r="J217" s="31"/>
      <c r="K217" s="31"/>
      <c r="L217" s="32"/>
      <c r="M217" s="157"/>
      <c r="N217" s="158"/>
      <c r="O217" s="57"/>
      <c r="P217" s="57"/>
      <c r="Q217" s="57"/>
      <c r="R217" s="57"/>
      <c r="S217" s="57"/>
      <c r="T217" s="58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T217" s="16" t="s">
        <v>125</v>
      </c>
      <c r="AU217" s="16" t="s">
        <v>123</v>
      </c>
    </row>
    <row r="218" spans="1:65" s="2" customFormat="1" ht="14.45" customHeight="1" x14ac:dyDescent="0.2">
      <c r="A218" s="31"/>
      <c r="B218" s="139"/>
      <c r="C218" s="167" t="s">
        <v>283</v>
      </c>
      <c r="D218" s="167" t="s">
        <v>184</v>
      </c>
      <c r="E218" s="168" t="s">
        <v>284</v>
      </c>
      <c r="F218" s="169" t="s">
        <v>285</v>
      </c>
      <c r="G218" s="170" t="s">
        <v>200</v>
      </c>
      <c r="H218" s="171">
        <v>6</v>
      </c>
      <c r="I218" s="172"/>
      <c r="J218" s="171">
        <f>ROUND(I218*H218,3)</f>
        <v>0</v>
      </c>
      <c r="K218" s="173"/>
      <c r="L218" s="174"/>
      <c r="M218" s="175" t="s">
        <v>1</v>
      </c>
      <c r="N218" s="176" t="s">
        <v>37</v>
      </c>
      <c r="O218" s="57"/>
      <c r="P218" s="149">
        <f>O218*H218</f>
        <v>0</v>
      </c>
      <c r="Q218" s="149">
        <v>2.0000000000000001E-4</v>
      </c>
      <c r="R218" s="149">
        <f>Q218*H218</f>
        <v>1.2000000000000001E-3</v>
      </c>
      <c r="S218" s="149">
        <v>0</v>
      </c>
      <c r="T218" s="150">
        <f>S218*H218</f>
        <v>0</v>
      </c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R218" s="151" t="s">
        <v>254</v>
      </c>
      <c r="AT218" s="151" t="s">
        <v>184</v>
      </c>
      <c r="AU218" s="151" t="s">
        <v>123</v>
      </c>
      <c r="AY218" s="16" t="s">
        <v>116</v>
      </c>
      <c r="BE218" s="152">
        <f>IF(N218="základná",J218,0)</f>
        <v>0</v>
      </c>
      <c r="BF218" s="152">
        <f>IF(N218="znížená",J218,0)</f>
        <v>0</v>
      </c>
      <c r="BG218" s="152">
        <f>IF(N218="zákl. prenesená",J218,0)</f>
        <v>0</v>
      </c>
      <c r="BH218" s="152">
        <f>IF(N218="zníž. prenesená",J218,0)</f>
        <v>0</v>
      </c>
      <c r="BI218" s="152">
        <f>IF(N218="nulová",J218,0)</f>
        <v>0</v>
      </c>
      <c r="BJ218" s="16" t="s">
        <v>123</v>
      </c>
      <c r="BK218" s="153">
        <f>ROUND(I218*H218,3)</f>
        <v>0</v>
      </c>
      <c r="BL218" s="16" t="s">
        <v>183</v>
      </c>
      <c r="BM218" s="151" t="s">
        <v>286</v>
      </c>
    </row>
    <row r="219" spans="1:65" s="2" customFormat="1" x14ac:dyDescent="0.2">
      <c r="A219" s="31"/>
      <c r="B219" s="32"/>
      <c r="C219" s="31"/>
      <c r="D219" s="154" t="s">
        <v>125</v>
      </c>
      <c r="E219" s="31"/>
      <c r="F219" s="155" t="s">
        <v>287</v>
      </c>
      <c r="G219" s="31"/>
      <c r="H219" s="31"/>
      <c r="I219" s="156"/>
      <c r="J219" s="31"/>
      <c r="K219" s="31"/>
      <c r="L219" s="32"/>
      <c r="M219" s="157"/>
      <c r="N219" s="158"/>
      <c r="O219" s="57"/>
      <c r="P219" s="57"/>
      <c r="Q219" s="57"/>
      <c r="R219" s="57"/>
      <c r="S219" s="57"/>
      <c r="T219" s="58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T219" s="16" t="s">
        <v>125</v>
      </c>
      <c r="AU219" s="16" t="s">
        <v>123</v>
      </c>
    </row>
    <row r="220" spans="1:65" s="2" customFormat="1" ht="24.2" customHeight="1" x14ac:dyDescent="0.2">
      <c r="A220" s="31"/>
      <c r="B220" s="139"/>
      <c r="C220" s="140" t="s">
        <v>288</v>
      </c>
      <c r="D220" s="140" t="s">
        <v>118</v>
      </c>
      <c r="E220" s="141" t="s">
        <v>289</v>
      </c>
      <c r="F220" s="142" t="s">
        <v>290</v>
      </c>
      <c r="G220" s="143" t="s">
        <v>194</v>
      </c>
      <c r="H220" s="144">
        <v>99</v>
      </c>
      <c r="I220" s="145"/>
      <c r="J220" s="144">
        <f>ROUND(I220*H220,3)</f>
        <v>0</v>
      </c>
      <c r="K220" s="146"/>
      <c r="L220" s="32"/>
      <c r="M220" s="147" t="s">
        <v>1</v>
      </c>
      <c r="N220" s="148" t="s">
        <v>37</v>
      </c>
      <c r="O220" s="57"/>
      <c r="P220" s="149">
        <f>O220*H220</f>
        <v>0</v>
      </c>
      <c r="Q220" s="149">
        <v>2.5999999999999998E-4</v>
      </c>
      <c r="R220" s="149">
        <f>Q220*H220</f>
        <v>2.5739999999999999E-2</v>
      </c>
      <c r="S220" s="149">
        <v>0</v>
      </c>
      <c r="T220" s="150">
        <f>S220*H220</f>
        <v>0</v>
      </c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R220" s="151" t="s">
        <v>183</v>
      </c>
      <c r="AT220" s="151" t="s">
        <v>118</v>
      </c>
      <c r="AU220" s="151" t="s">
        <v>123</v>
      </c>
      <c r="AY220" s="16" t="s">
        <v>116</v>
      </c>
      <c r="BE220" s="152">
        <f>IF(N220="základná",J220,0)</f>
        <v>0</v>
      </c>
      <c r="BF220" s="152">
        <f>IF(N220="znížená",J220,0)</f>
        <v>0</v>
      </c>
      <c r="BG220" s="152">
        <f>IF(N220="zákl. prenesená",J220,0)</f>
        <v>0</v>
      </c>
      <c r="BH220" s="152">
        <f>IF(N220="zníž. prenesená",J220,0)</f>
        <v>0</v>
      </c>
      <c r="BI220" s="152">
        <f>IF(N220="nulová",J220,0)</f>
        <v>0</v>
      </c>
      <c r="BJ220" s="16" t="s">
        <v>123</v>
      </c>
      <c r="BK220" s="153">
        <f>ROUND(I220*H220,3)</f>
        <v>0</v>
      </c>
      <c r="BL220" s="16" t="s">
        <v>183</v>
      </c>
      <c r="BM220" s="151" t="s">
        <v>291</v>
      </c>
    </row>
    <row r="221" spans="1:65" s="2" customFormat="1" ht="29.25" x14ac:dyDescent="0.2">
      <c r="A221" s="31"/>
      <c r="B221" s="32"/>
      <c r="C221" s="31"/>
      <c r="D221" s="154" t="s">
        <v>125</v>
      </c>
      <c r="E221" s="31"/>
      <c r="F221" s="155" t="s">
        <v>292</v>
      </c>
      <c r="G221" s="31"/>
      <c r="H221" s="31"/>
      <c r="I221" s="156"/>
      <c r="J221" s="31"/>
      <c r="K221" s="31"/>
      <c r="L221" s="32"/>
      <c r="M221" s="157"/>
      <c r="N221" s="158"/>
      <c r="O221" s="57"/>
      <c r="P221" s="57"/>
      <c r="Q221" s="57"/>
      <c r="R221" s="57"/>
      <c r="S221" s="57"/>
      <c r="T221" s="58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T221" s="16" t="s">
        <v>125</v>
      </c>
      <c r="AU221" s="16" t="s">
        <v>123</v>
      </c>
    </row>
    <row r="222" spans="1:65" s="13" customFormat="1" x14ac:dyDescent="0.2">
      <c r="B222" s="159"/>
      <c r="D222" s="154" t="s">
        <v>127</v>
      </c>
      <c r="E222" s="160" t="s">
        <v>1</v>
      </c>
      <c r="F222" s="161" t="s">
        <v>293</v>
      </c>
      <c r="H222" s="162">
        <v>54</v>
      </c>
      <c r="I222" s="163"/>
      <c r="L222" s="159"/>
      <c r="M222" s="164"/>
      <c r="N222" s="165"/>
      <c r="O222" s="165"/>
      <c r="P222" s="165"/>
      <c r="Q222" s="165"/>
      <c r="R222" s="165"/>
      <c r="S222" s="165"/>
      <c r="T222" s="166"/>
      <c r="AT222" s="160" t="s">
        <v>127</v>
      </c>
      <c r="AU222" s="160" t="s">
        <v>123</v>
      </c>
      <c r="AV222" s="13" t="s">
        <v>123</v>
      </c>
      <c r="AW222" s="13" t="s">
        <v>27</v>
      </c>
      <c r="AX222" s="13" t="s">
        <v>71</v>
      </c>
      <c r="AY222" s="160" t="s">
        <v>116</v>
      </c>
    </row>
    <row r="223" spans="1:65" s="13" customFormat="1" x14ac:dyDescent="0.2">
      <c r="B223" s="159"/>
      <c r="D223" s="154" t="s">
        <v>127</v>
      </c>
      <c r="E223" s="160" t="s">
        <v>1</v>
      </c>
      <c r="F223" s="161" t="s">
        <v>294</v>
      </c>
      <c r="H223" s="162">
        <v>45</v>
      </c>
      <c r="I223" s="163"/>
      <c r="L223" s="159"/>
      <c r="M223" s="164"/>
      <c r="N223" s="165"/>
      <c r="O223" s="165"/>
      <c r="P223" s="165"/>
      <c r="Q223" s="165"/>
      <c r="R223" s="165"/>
      <c r="S223" s="165"/>
      <c r="T223" s="166"/>
      <c r="AT223" s="160" t="s">
        <v>127</v>
      </c>
      <c r="AU223" s="160" t="s">
        <v>123</v>
      </c>
      <c r="AV223" s="13" t="s">
        <v>123</v>
      </c>
      <c r="AW223" s="13" t="s">
        <v>27</v>
      </c>
      <c r="AX223" s="13" t="s">
        <v>71</v>
      </c>
      <c r="AY223" s="160" t="s">
        <v>116</v>
      </c>
    </row>
    <row r="224" spans="1:65" s="14" customFormat="1" x14ac:dyDescent="0.2">
      <c r="B224" s="177"/>
      <c r="D224" s="154" t="s">
        <v>127</v>
      </c>
      <c r="E224" s="178" t="s">
        <v>1</v>
      </c>
      <c r="F224" s="179" t="s">
        <v>295</v>
      </c>
      <c r="H224" s="180">
        <v>99</v>
      </c>
      <c r="I224" s="181"/>
      <c r="L224" s="177"/>
      <c r="M224" s="182"/>
      <c r="N224" s="183"/>
      <c r="O224" s="183"/>
      <c r="P224" s="183"/>
      <c r="Q224" s="183"/>
      <c r="R224" s="183"/>
      <c r="S224" s="183"/>
      <c r="T224" s="184"/>
      <c r="AT224" s="178" t="s">
        <v>127</v>
      </c>
      <c r="AU224" s="178" t="s">
        <v>123</v>
      </c>
      <c r="AV224" s="14" t="s">
        <v>122</v>
      </c>
      <c r="AW224" s="14" t="s">
        <v>27</v>
      </c>
      <c r="AX224" s="14" t="s">
        <v>79</v>
      </c>
      <c r="AY224" s="178" t="s">
        <v>116</v>
      </c>
    </row>
    <row r="225" spans="1:65" s="2" customFormat="1" ht="24.2" customHeight="1" x14ac:dyDescent="0.2">
      <c r="A225" s="31"/>
      <c r="B225" s="139"/>
      <c r="C225" s="167" t="s">
        <v>296</v>
      </c>
      <c r="D225" s="167" t="s">
        <v>184</v>
      </c>
      <c r="E225" s="168" t="s">
        <v>297</v>
      </c>
      <c r="F225" s="169" t="s">
        <v>298</v>
      </c>
      <c r="G225" s="170" t="s">
        <v>121</v>
      </c>
      <c r="H225" s="171">
        <v>1.395</v>
      </c>
      <c r="I225" s="172"/>
      <c r="J225" s="171">
        <f>ROUND(I225*H225,3)</f>
        <v>0</v>
      </c>
      <c r="K225" s="173"/>
      <c r="L225" s="174"/>
      <c r="M225" s="175" t="s">
        <v>1</v>
      </c>
      <c r="N225" s="176" t="s">
        <v>37</v>
      </c>
      <c r="O225" s="57"/>
      <c r="P225" s="149">
        <f>O225*H225</f>
        <v>0</v>
      </c>
      <c r="Q225" s="149">
        <v>0.55000000000000004</v>
      </c>
      <c r="R225" s="149">
        <f>Q225*H225</f>
        <v>0.7672500000000001</v>
      </c>
      <c r="S225" s="149">
        <v>0</v>
      </c>
      <c r="T225" s="150">
        <f>S225*H225</f>
        <v>0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151" t="s">
        <v>254</v>
      </c>
      <c r="AT225" s="151" t="s">
        <v>184</v>
      </c>
      <c r="AU225" s="151" t="s">
        <v>123</v>
      </c>
      <c r="AY225" s="16" t="s">
        <v>116</v>
      </c>
      <c r="BE225" s="152">
        <f>IF(N225="základná",J225,0)</f>
        <v>0</v>
      </c>
      <c r="BF225" s="152">
        <f>IF(N225="znížená",J225,0)</f>
        <v>0</v>
      </c>
      <c r="BG225" s="152">
        <f>IF(N225="zákl. prenesená",J225,0)</f>
        <v>0</v>
      </c>
      <c r="BH225" s="152">
        <f>IF(N225="zníž. prenesená",J225,0)</f>
        <v>0</v>
      </c>
      <c r="BI225" s="152">
        <f>IF(N225="nulová",J225,0)</f>
        <v>0</v>
      </c>
      <c r="BJ225" s="16" t="s">
        <v>123</v>
      </c>
      <c r="BK225" s="153">
        <f>ROUND(I225*H225,3)</f>
        <v>0</v>
      </c>
      <c r="BL225" s="16" t="s">
        <v>183</v>
      </c>
      <c r="BM225" s="151" t="s">
        <v>299</v>
      </c>
    </row>
    <row r="226" spans="1:65" s="2" customFormat="1" ht="19.5" x14ac:dyDescent="0.2">
      <c r="A226" s="31"/>
      <c r="B226" s="32"/>
      <c r="C226" s="31"/>
      <c r="D226" s="154" t="s">
        <v>125</v>
      </c>
      <c r="E226" s="31"/>
      <c r="F226" s="155" t="s">
        <v>298</v>
      </c>
      <c r="G226" s="31"/>
      <c r="H226" s="31"/>
      <c r="I226" s="156"/>
      <c r="J226" s="31"/>
      <c r="K226" s="31"/>
      <c r="L226" s="32"/>
      <c r="M226" s="157"/>
      <c r="N226" s="158"/>
      <c r="O226" s="57"/>
      <c r="P226" s="57"/>
      <c r="Q226" s="57"/>
      <c r="R226" s="57"/>
      <c r="S226" s="57"/>
      <c r="T226" s="58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T226" s="16" t="s">
        <v>125</v>
      </c>
      <c r="AU226" s="16" t="s">
        <v>123</v>
      </c>
    </row>
    <row r="227" spans="1:65" s="13" customFormat="1" x14ac:dyDescent="0.2">
      <c r="B227" s="159"/>
      <c r="D227" s="154" t="s">
        <v>127</v>
      </c>
      <c r="F227" s="161" t="s">
        <v>300</v>
      </c>
      <c r="H227" s="162">
        <v>1.395</v>
      </c>
      <c r="I227" s="163"/>
      <c r="L227" s="159"/>
      <c r="M227" s="164"/>
      <c r="N227" s="165"/>
      <c r="O227" s="165"/>
      <c r="P227" s="165"/>
      <c r="Q227" s="165"/>
      <c r="R227" s="165"/>
      <c r="S227" s="165"/>
      <c r="T227" s="166"/>
      <c r="AT227" s="160" t="s">
        <v>127</v>
      </c>
      <c r="AU227" s="160" t="s">
        <v>123</v>
      </c>
      <c r="AV227" s="13" t="s">
        <v>123</v>
      </c>
      <c r="AW227" s="13" t="s">
        <v>3</v>
      </c>
      <c r="AX227" s="13" t="s">
        <v>79</v>
      </c>
      <c r="AY227" s="160" t="s">
        <v>116</v>
      </c>
    </row>
    <row r="228" spans="1:65" s="2" customFormat="1" ht="24.2" customHeight="1" x14ac:dyDescent="0.2">
      <c r="A228" s="31"/>
      <c r="B228" s="139"/>
      <c r="C228" s="140" t="s">
        <v>301</v>
      </c>
      <c r="D228" s="140" t="s">
        <v>118</v>
      </c>
      <c r="E228" s="141" t="s">
        <v>302</v>
      </c>
      <c r="F228" s="142" t="s">
        <v>303</v>
      </c>
      <c r="G228" s="143" t="s">
        <v>194</v>
      </c>
      <c r="H228" s="144">
        <v>27</v>
      </c>
      <c r="I228" s="145"/>
      <c r="J228" s="144">
        <f>ROUND(I228*H228,3)</f>
        <v>0</v>
      </c>
      <c r="K228" s="146"/>
      <c r="L228" s="32"/>
      <c r="M228" s="147" t="s">
        <v>1</v>
      </c>
      <c r="N228" s="148" t="s">
        <v>37</v>
      </c>
      <c r="O228" s="57"/>
      <c r="P228" s="149">
        <f>O228*H228</f>
        <v>0</v>
      </c>
      <c r="Q228" s="149">
        <v>2.5999999999999998E-4</v>
      </c>
      <c r="R228" s="149">
        <f>Q228*H228</f>
        <v>7.0199999999999993E-3</v>
      </c>
      <c r="S228" s="149">
        <v>0</v>
      </c>
      <c r="T228" s="150">
        <f>S228*H228</f>
        <v>0</v>
      </c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R228" s="151" t="s">
        <v>183</v>
      </c>
      <c r="AT228" s="151" t="s">
        <v>118</v>
      </c>
      <c r="AU228" s="151" t="s">
        <v>123</v>
      </c>
      <c r="AY228" s="16" t="s">
        <v>116</v>
      </c>
      <c r="BE228" s="152">
        <f>IF(N228="základná",J228,0)</f>
        <v>0</v>
      </c>
      <c r="BF228" s="152">
        <f>IF(N228="znížená",J228,0)</f>
        <v>0</v>
      </c>
      <c r="BG228" s="152">
        <f>IF(N228="zákl. prenesená",J228,0)</f>
        <v>0</v>
      </c>
      <c r="BH228" s="152">
        <f>IF(N228="zníž. prenesená",J228,0)</f>
        <v>0</v>
      </c>
      <c r="BI228" s="152">
        <f>IF(N228="nulová",J228,0)</f>
        <v>0</v>
      </c>
      <c r="BJ228" s="16" t="s">
        <v>123</v>
      </c>
      <c r="BK228" s="153">
        <f>ROUND(I228*H228,3)</f>
        <v>0</v>
      </c>
      <c r="BL228" s="16" t="s">
        <v>183</v>
      </c>
      <c r="BM228" s="151" t="s">
        <v>304</v>
      </c>
    </row>
    <row r="229" spans="1:65" s="2" customFormat="1" ht="29.25" x14ac:dyDescent="0.2">
      <c r="A229" s="31"/>
      <c r="B229" s="32"/>
      <c r="C229" s="31"/>
      <c r="D229" s="154" t="s">
        <v>125</v>
      </c>
      <c r="E229" s="31"/>
      <c r="F229" s="155" t="s">
        <v>305</v>
      </c>
      <c r="G229" s="31"/>
      <c r="H229" s="31"/>
      <c r="I229" s="156"/>
      <c r="J229" s="31"/>
      <c r="K229" s="31"/>
      <c r="L229" s="32"/>
      <c r="M229" s="157"/>
      <c r="N229" s="158"/>
      <c r="O229" s="57"/>
      <c r="P229" s="57"/>
      <c r="Q229" s="57"/>
      <c r="R229" s="57"/>
      <c r="S229" s="57"/>
      <c r="T229" s="58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T229" s="16" t="s">
        <v>125</v>
      </c>
      <c r="AU229" s="16" t="s">
        <v>123</v>
      </c>
    </row>
    <row r="230" spans="1:65" s="13" customFormat="1" x14ac:dyDescent="0.2">
      <c r="B230" s="159"/>
      <c r="D230" s="154" t="s">
        <v>127</v>
      </c>
      <c r="E230" s="160" t="s">
        <v>1</v>
      </c>
      <c r="F230" s="161" t="s">
        <v>306</v>
      </c>
      <c r="H230" s="162">
        <v>27</v>
      </c>
      <c r="I230" s="163"/>
      <c r="L230" s="159"/>
      <c r="M230" s="164"/>
      <c r="N230" s="165"/>
      <c r="O230" s="165"/>
      <c r="P230" s="165"/>
      <c r="Q230" s="165"/>
      <c r="R230" s="165"/>
      <c r="S230" s="165"/>
      <c r="T230" s="166"/>
      <c r="AT230" s="160" t="s">
        <v>127</v>
      </c>
      <c r="AU230" s="160" t="s">
        <v>123</v>
      </c>
      <c r="AV230" s="13" t="s">
        <v>123</v>
      </c>
      <c r="AW230" s="13" t="s">
        <v>27</v>
      </c>
      <c r="AX230" s="13" t="s">
        <v>79</v>
      </c>
      <c r="AY230" s="160" t="s">
        <v>116</v>
      </c>
    </row>
    <row r="231" spans="1:65" s="2" customFormat="1" ht="24.2" customHeight="1" x14ac:dyDescent="0.2">
      <c r="A231" s="31"/>
      <c r="B231" s="139"/>
      <c r="C231" s="167" t="s">
        <v>307</v>
      </c>
      <c r="D231" s="167" t="s">
        <v>184</v>
      </c>
      <c r="E231" s="168" t="s">
        <v>308</v>
      </c>
      <c r="F231" s="169" t="s">
        <v>309</v>
      </c>
      <c r="G231" s="170" t="s">
        <v>121</v>
      </c>
      <c r="H231" s="171">
        <v>0.66800000000000004</v>
      </c>
      <c r="I231" s="172"/>
      <c r="J231" s="171">
        <f>ROUND(I231*H231,3)</f>
        <v>0</v>
      </c>
      <c r="K231" s="173"/>
      <c r="L231" s="174"/>
      <c r="M231" s="175" t="s">
        <v>1</v>
      </c>
      <c r="N231" s="176" t="s">
        <v>37</v>
      </c>
      <c r="O231" s="57"/>
      <c r="P231" s="149">
        <f>O231*H231</f>
        <v>0</v>
      </c>
      <c r="Q231" s="149">
        <v>0.55000000000000004</v>
      </c>
      <c r="R231" s="149">
        <f>Q231*H231</f>
        <v>0.36740000000000006</v>
      </c>
      <c r="S231" s="149">
        <v>0</v>
      </c>
      <c r="T231" s="150">
        <f>S231*H231</f>
        <v>0</v>
      </c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R231" s="151" t="s">
        <v>254</v>
      </c>
      <c r="AT231" s="151" t="s">
        <v>184</v>
      </c>
      <c r="AU231" s="151" t="s">
        <v>123</v>
      </c>
      <c r="AY231" s="16" t="s">
        <v>116</v>
      </c>
      <c r="BE231" s="152">
        <f>IF(N231="základná",J231,0)</f>
        <v>0</v>
      </c>
      <c r="BF231" s="152">
        <f>IF(N231="znížená",J231,0)</f>
        <v>0</v>
      </c>
      <c r="BG231" s="152">
        <f>IF(N231="zákl. prenesená",J231,0)</f>
        <v>0</v>
      </c>
      <c r="BH231" s="152">
        <f>IF(N231="zníž. prenesená",J231,0)</f>
        <v>0</v>
      </c>
      <c r="BI231" s="152">
        <f>IF(N231="nulová",J231,0)</f>
        <v>0</v>
      </c>
      <c r="BJ231" s="16" t="s">
        <v>123</v>
      </c>
      <c r="BK231" s="153">
        <f>ROUND(I231*H231,3)</f>
        <v>0</v>
      </c>
      <c r="BL231" s="16" t="s">
        <v>183</v>
      </c>
      <c r="BM231" s="151" t="s">
        <v>310</v>
      </c>
    </row>
    <row r="232" spans="1:65" s="2" customFormat="1" ht="19.5" x14ac:dyDescent="0.2">
      <c r="A232" s="31"/>
      <c r="B232" s="32"/>
      <c r="C232" s="31"/>
      <c r="D232" s="154" t="s">
        <v>125</v>
      </c>
      <c r="E232" s="31"/>
      <c r="F232" s="155" t="s">
        <v>309</v>
      </c>
      <c r="G232" s="31"/>
      <c r="H232" s="31"/>
      <c r="I232" s="156"/>
      <c r="J232" s="31"/>
      <c r="K232" s="31"/>
      <c r="L232" s="32"/>
      <c r="M232" s="157"/>
      <c r="N232" s="158"/>
      <c r="O232" s="57"/>
      <c r="P232" s="57"/>
      <c r="Q232" s="57"/>
      <c r="R232" s="57"/>
      <c r="S232" s="57"/>
      <c r="T232" s="58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T232" s="16" t="s">
        <v>125</v>
      </c>
      <c r="AU232" s="16" t="s">
        <v>123</v>
      </c>
    </row>
    <row r="233" spans="1:65" s="13" customFormat="1" x14ac:dyDescent="0.2">
      <c r="B233" s="159"/>
      <c r="D233" s="154" t="s">
        <v>127</v>
      </c>
      <c r="F233" s="161" t="s">
        <v>311</v>
      </c>
      <c r="H233" s="162">
        <v>0.66800000000000004</v>
      </c>
      <c r="I233" s="163"/>
      <c r="L233" s="159"/>
      <c r="M233" s="164"/>
      <c r="N233" s="165"/>
      <c r="O233" s="165"/>
      <c r="P233" s="165"/>
      <c r="Q233" s="165"/>
      <c r="R233" s="165"/>
      <c r="S233" s="165"/>
      <c r="T233" s="166"/>
      <c r="AT233" s="160" t="s">
        <v>127</v>
      </c>
      <c r="AU233" s="160" t="s">
        <v>123</v>
      </c>
      <c r="AV233" s="13" t="s">
        <v>123</v>
      </c>
      <c r="AW233" s="13" t="s">
        <v>3</v>
      </c>
      <c r="AX233" s="13" t="s">
        <v>79</v>
      </c>
      <c r="AY233" s="160" t="s">
        <v>116</v>
      </c>
    </row>
    <row r="234" spans="1:65" s="2" customFormat="1" ht="24.2" customHeight="1" x14ac:dyDescent="0.2">
      <c r="A234" s="31"/>
      <c r="B234" s="139"/>
      <c r="C234" s="140" t="s">
        <v>312</v>
      </c>
      <c r="D234" s="140" t="s">
        <v>118</v>
      </c>
      <c r="E234" s="141" t="s">
        <v>313</v>
      </c>
      <c r="F234" s="142" t="s">
        <v>314</v>
      </c>
      <c r="G234" s="143" t="s">
        <v>164</v>
      </c>
      <c r="H234" s="144">
        <v>2.5</v>
      </c>
      <c r="I234" s="145"/>
      <c r="J234" s="144">
        <f>ROUND(I234*H234,3)</f>
        <v>0</v>
      </c>
      <c r="K234" s="146"/>
      <c r="L234" s="32"/>
      <c r="M234" s="147" t="s">
        <v>1</v>
      </c>
      <c r="N234" s="148" t="s">
        <v>37</v>
      </c>
      <c r="O234" s="57"/>
      <c r="P234" s="149">
        <f>O234*H234</f>
        <v>0</v>
      </c>
      <c r="Q234" s="149">
        <v>0</v>
      </c>
      <c r="R234" s="149">
        <f>Q234*H234</f>
        <v>0</v>
      </c>
      <c r="S234" s="149">
        <v>0</v>
      </c>
      <c r="T234" s="150">
        <f>S234*H234</f>
        <v>0</v>
      </c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R234" s="151" t="s">
        <v>183</v>
      </c>
      <c r="AT234" s="151" t="s">
        <v>118</v>
      </c>
      <c r="AU234" s="151" t="s">
        <v>123</v>
      </c>
      <c r="AY234" s="16" t="s">
        <v>116</v>
      </c>
      <c r="BE234" s="152">
        <f>IF(N234="základná",J234,0)</f>
        <v>0</v>
      </c>
      <c r="BF234" s="152">
        <f>IF(N234="znížená",J234,0)</f>
        <v>0</v>
      </c>
      <c r="BG234" s="152">
        <f>IF(N234="zákl. prenesená",J234,0)</f>
        <v>0</v>
      </c>
      <c r="BH234" s="152">
        <f>IF(N234="zníž. prenesená",J234,0)</f>
        <v>0</v>
      </c>
      <c r="BI234" s="152">
        <f>IF(N234="nulová",J234,0)</f>
        <v>0</v>
      </c>
      <c r="BJ234" s="16" t="s">
        <v>123</v>
      </c>
      <c r="BK234" s="153">
        <f>ROUND(I234*H234,3)</f>
        <v>0</v>
      </c>
      <c r="BL234" s="16" t="s">
        <v>183</v>
      </c>
      <c r="BM234" s="151" t="s">
        <v>315</v>
      </c>
    </row>
    <row r="235" spans="1:65" s="2" customFormat="1" ht="19.5" x14ac:dyDescent="0.2">
      <c r="A235" s="31"/>
      <c r="B235" s="32"/>
      <c r="C235" s="31"/>
      <c r="D235" s="154" t="s">
        <v>125</v>
      </c>
      <c r="E235" s="31"/>
      <c r="F235" s="155" t="s">
        <v>316</v>
      </c>
      <c r="G235" s="31"/>
      <c r="H235" s="31"/>
      <c r="I235" s="156"/>
      <c r="J235" s="31"/>
      <c r="K235" s="31"/>
      <c r="L235" s="32"/>
      <c r="M235" s="157"/>
      <c r="N235" s="158"/>
      <c r="O235" s="57"/>
      <c r="P235" s="57"/>
      <c r="Q235" s="57"/>
      <c r="R235" s="57"/>
      <c r="S235" s="57"/>
      <c r="T235" s="58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T235" s="16" t="s">
        <v>125</v>
      </c>
      <c r="AU235" s="16" t="s">
        <v>123</v>
      </c>
    </row>
    <row r="236" spans="1:65" s="2" customFormat="1" ht="24.2" customHeight="1" x14ac:dyDescent="0.2">
      <c r="A236" s="31"/>
      <c r="B236" s="139"/>
      <c r="C236" s="167" t="s">
        <v>317</v>
      </c>
      <c r="D236" s="167" t="s">
        <v>184</v>
      </c>
      <c r="E236" s="168" t="s">
        <v>318</v>
      </c>
      <c r="F236" s="169" t="s">
        <v>319</v>
      </c>
      <c r="G236" s="170" t="s">
        <v>164</v>
      </c>
      <c r="H236" s="171">
        <v>2.75</v>
      </c>
      <c r="I236" s="172"/>
      <c r="J236" s="171">
        <f>ROUND(I236*H236,3)</f>
        <v>0</v>
      </c>
      <c r="K236" s="173"/>
      <c r="L236" s="174"/>
      <c r="M236" s="175" t="s">
        <v>1</v>
      </c>
      <c r="N236" s="176" t="s">
        <v>37</v>
      </c>
      <c r="O236" s="57"/>
      <c r="P236" s="149">
        <f>O236*H236</f>
        <v>0</v>
      </c>
      <c r="Q236" s="149">
        <v>9.3600000000000003E-3</v>
      </c>
      <c r="R236" s="149">
        <f>Q236*H236</f>
        <v>2.5739999999999999E-2</v>
      </c>
      <c r="S236" s="149">
        <v>0</v>
      </c>
      <c r="T236" s="150">
        <f>S236*H236</f>
        <v>0</v>
      </c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R236" s="151" t="s">
        <v>254</v>
      </c>
      <c r="AT236" s="151" t="s">
        <v>184</v>
      </c>
      <c r="AU236" s="151" t="s">
        <v>123</v>
      </c>
      <c r="AY236" s="16" t="s">
        <v>116</v>
      </c>
      <c r="BE236" s="152">
        <f>IF(N236="základná",J236,0)</f>
        <v>0</v>
      </c>
      <c r="BF236" s="152">
        <f>IF(N236="znížená",J236,0)</f>
        <v>0</v>
      </c>
      <c r="BG236" s="152">
        <f>IF(N236="zákl. prenesená",J236,0)</f>
        <v>0</v>
      </c>
      <c r="BH236" s="152">
        <f>IF(N236="zníž. prenesená",J236,0)</f>
        <v>0</v>
      </c>
      <c r="BI236" s="152">
        <f>IF(N236="nulová",J236,0)</f>
        <v>0</v>
      </c>
      <c r="BJ236" s="16" t="s">
        <v>123</v>
      </c>
      <c r="BK236" s="153">
        <f>ROUND(I236*H236,3)</f>
        <v>0</v>
      </c>
      <c r="BL236" s="16" t="s">
        <v>183</v>
      </c>
      <c r="BM236" s="151" t="s">
        <v>320</v>
      </c>
    </row>
    <row r="237" spans="1:65" s="2" customFormat="1" ht="19.5" x14ac:dyDescent="0.2">
      <c r="A237" s="31"/>
      <c r="B237" s="32"/>
      <c r="C237" s="31"/>
      <c r="D237" s="154" t="s">
        <v>125</v>
      </c>
      <c r="E237" s="31"/>
      <c r="F237" s="155" t="s">
        <v>319</v>
      </c>
      <c r="G237" s="31"/>
      <c r="H237" s="31"/>
      <c r="I237" s="156"/>
      <c r="J237" s="31"/>
      <c r="K237" s="31"/>
      <c r="L237" s="32"/>
      <c r="M237" s="157"/>
      <c r="N237" s="158"/>
      <c r="O237" s="57"/>
      <c r="P237" s="57"/>
      <c r="Q237" s="57"/>
      <c r="R237" s="57"/>
      <c r="S237" s="57"/>
      <c r="T237" s="58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T237" s="16" t="s">
        <v>125</v>
      </c>
      <c r="AU237" s="16" t="s">
        <v>123</v>
      </c>
    </row>
    <row r="238" spans="1:65" s="2" customFormat="1" ht="24.2" customHeight="1" x14ac:dyDescent="0.2">
      <c r="A238" s="31"/>
      <c r="B238" s="139"/>
      <c r="C238" s="140" t="s">
        <v>321</v>
      </c>
      <c r="D238" s="140" t="s">
        <v>118</v>
      </c>
      <c r="E238" s="141" t="s">
        <v>322</v>
      </c>
      <c r="F238" s="142" t="s">
        <v>323</v>
      </c>
      <c r="G238" s="143" t="s">
        <v>164</v>
      </c>
      <c r="H238" s="144">
        <v>3</v>
      </c>
      <c r="I238" s="145"/>
      <c r="J238" s="144">
        <f>ROUND(I238*H238,3)</f>
        <v>0</v>
      </c>
      <c r="K238" s="146"/>
      <c r="L238" s="32"/>
      <c r="M238" s="147" t="s">
        <v>1</v>
      </c>
      <c r="N238" s="148" t="s">
        <v>37</v>
      </c>
      <c r="O238" s="57"/>
      <c r="P238" s="149">
        <f>O238*H238</f>
        <v>0</v>
      </c>
      <c r="Q238" s="149">
        <v>2.4199999999999998E-3</v>
      </c>
      <c r="R238" s="149">
        <f>Q238*H238</f>
        <v>7.2599999999999991E-3</v>
      </c>
      <c r="S238" s="149">
        <v>0</v>
      </c>
      <c r="T238" s="150">
        <f>S238*H238</f>
        <v>0</v>
      </c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R238" s="151" t="s">
        <v>183</v>
      </c>
      <c r="AT238" s="151" t="s">
        <v>118</v>
      </c>
      <c r="AU238" s="151" t="s">
        <v>123</v>
      </c>
      <c r="AY238" s="16" t="s">
        <v>116</v>
      </c>
      <c r="BE238" s="152">
        <f>IF(N238="základná",J238,0)</f>
        <v>0</v>
      </c>
      <c r="BF238" s="152">
        <f>IF(N238="znížená",J238,0)</f>
        <v>0</v>
      </c>
      <c r="BG238" s="152">
        <f>IF(N238="zákl. prenesená",J238,0)</f>
        <v>0</v>
      </c>
      <c r="BH238" s="152">
        <f>IF(N238="zníž. prenesená",J238,0)</f>
        <v>0</v>
      </c>
      <c r="BI238" s="152">
        <f>IF(N238="nulová",J238,0)</f>
        <v>0</v>
      </c>
      <c r="BJ238" s="16" t="s">
        <v>123</v>
      </c>
      <c r="BK238" s="153">
        <f>ROUND(I238*H238,3)</f>
        <v>0</v>
      </c>
      <c r="BL238" s="16" t="s">
        <v>183</v>
      </c>
      <c r="BM238" s="151" t="s">
        <v>324</v>
      </c>
    </row>
    <row r="239" spans="1:65" s="2" customFormat="1" ht="19.5" x14ac:dyDescent="0.2">
      <c r="A239" s="31"/>
      <c r="B239" s="32"/>
      <c r="C239" s="31"/>
      <c r="D239" s="154" t="s">
        <v>125</v>
      </c>
      <c r="E239" s="31"/>
      <c r="F239" s="155" t="s">
        <v>325</v>
      </c>
      <c r="G239" s="31"/>
      <c r="H239" s="31"/>
      <c r="I239" s="156"/>
      <c r="J239" s="31"/>
      <c r="K239" s="31"/>
      <c r="L239" s="32"/>
      <c r="M239" s="157"/>
      <c r="N239" s="158"/>
      <c r="O239" s="57"/>
      <c r="P239" s="57"/>
      <c r="Q239" s="57"/>
      <c r="R239" s="57"/>
      <c r="S239" s="57"/>
      <c r="T239" s="58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T239" s="16" t="s">
        <v>125</v>
      </c>
      <c r="AU239" s="16" t="s">
        <v>123</v>
      </c>
    </row>
    <row r="240" spans="1:65" s="13" customFormat="1" x14ac:dyDescent="0.2">
      <c r="B240" s="159"/>
      <c r="D240" s="154" t="s">
        <v>127</v>
      </c>
      <c r="E240" s="160" t="s">
        <v>1</v>
      </c>
      <c r="F240" s="161" t="s">
        <v>326</v>
      </c>
      <c r="H240" s="162">
        <v>3</v>
      </c>
      <c r="I240" s="163"/>
      <c r="L240" s="159"/>
      <c r="M240" s="164"/>
      <c r="N240" s="165"/>
      <c r="O240" s="165"/>
      <c r="P240" s="165"/>
      <c r="Q240" s="165"/>
      <c r="R240" s="165"/>
      <c r="S240" s="165"/>
      <c r="T240" s="166"/>
      <c r="AT240" s="160" t="s">
        <v>127</v>
      </c>
      <c r="AU240" s="160" t="s">
        <v>123</v>
      </c>
      <c r="AV240" s="13" t="s">
        <v>123</v>
      </c>
      <c r="AW240" s="13" t="s">
        <v>27</v>
      </c>
      <c r="AX240" s="13" t="s">
        <v>79</v>
      </c>
      <c r="AY240" s="160" t="s">
        <v>116</v>
      </c>
    </row>
    <row r="241" spans="1:65" s="2" customFormat="1" ht="24.2" customHeight="1" x14ac:dyDescent="0.2">
      <c r="A241" s="31"/>
      <c r="B241" s="139"/>
      <c r="C241" s="167" t="s">
        <v>327</v>
      </c>
      <c r="D241" s="167" t="s">
        <v>184</v>
      </c>
      <c r="E241" s="168" t="s">
        <v>318</v>
      </c>
      <c r="F241" s="169" t="s">
        <v>319</v>
      </c>
      <c r="G241" s="170" t="s">
        <v>164</v>
      </c>
      <c r="H241" s="171">
        <v>3.45</v>
      </c>
      <c r="I241" s="172"/>
      <c r="J241" s="171">
        <f>ROUND(I241*H241,3)</f>
        <v>0</v>
      </c>
      <c r="K241" s="173"/>
      <c r="L241" s="174"/>
      <c r="M241" s="175" t="s">
        <v>1</v>
      </c>
      <c r="N241" s="176" t="s">
        <v>37</v>
      </c>
      <c r="O241" s="57"/>
      <c r="P241" s="149">
        <f>O241*H241</f>
        <v>0</v>
      </c>
      <c r="Q241" s="149">
        <v>9.3600000000000003E-3</v>
      </c>
      <c r="R241" s="149">
        <f>Q241*H241</f>
        <v>3.2292000000000001E-2</v>
      </c>
      <c r="S241" s="149">
        <v>0</v>
      </c>
      <c r="T241" s="150">
        <f>S241*H241</f>
        <v>0</v>
      </c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R241" s="151" t="s">
        <v>254</v>
      </c>
      <c r="AT241" s="151" t="s">
        <v>184</v>
      </c>
      <c r="AU241" s="151" t="s">
        <v>123</v>
      </c>
      <c r="AY241" s="16" t="s">
        <v>116</v>
      </c>
      <c r="BE241" s="152">
        <f>IF(N241="základná",J241,0)</f>
        <v>0</v>
      </c>
      <c r="BF241" s="152">
        <f>IF(N241="znížená",J241,0)</f>
        <v>0</v>
      </c>
      <c r="BG241" s="152">
        <f>IF(N241="zákl. prenesená",J241,0)</f>
        <v>0</v>
      </c>
      <c r="BH241" s="152">
        <f>IF(N241="zníž. prenesená",J241,0)</f>
        <v>0</v>
      </c>
      <c r="BI241" s="152">
        <f>IF(N241="nulová",J241,0)</f>
        <v>0</v>
      </c>
      <c r="BJ241" s="16" t="s">
        <v>123</v>
      </c>
      <c r="BK241" s="153">
        <f>ROUND(I241*H241,3)</f>
        <v>0</v>
      </c>
      <c r="BL241" s="16" t="s">
        <v>183</v>
      </c>
      <c r="BM241" s="151" t="s">
        <v>328</v>
      </c>
    </row>
    <row r="242" spans="1:65" s="2" customFormat="1" ht="19.5" x14ac:dyDescent="0.2">
      <c r="A242" s="31"/>
      <c r="B242" s="32"/>
      <c r="C242" s="31"/>
      <c r="D242" s="154" t="s">
        <v>125</v>
      </c>
      <c r="E242" s="31"/>
      <c r="F242" s="155" t="s">
        <v>319</v>
      </c>
      <c r="G242" s="31"/>
      <c r="H242" s="31"/>
      <c r="I242" s="156"/>
      <c r="J242" s="31"/>
      <c r="K242" s="31"/>
      <c r="L242" s="32"/>
      <c r="M242" s="157"/>
      <c r="N242" s="158"/>
      <c r="O242" s="57"/>
      <c r="P242" s="57"/>
      <c r="Q242" s="57"/>
      <c r="R242" s="57"/>
      <c r="S242" s="57"/>
      <c r="T242" s="58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T242" s="16" t="s">
        <v>125</v>
      </c>
      <c r="AU242" s="16" t="s">
        <v>123</v>
      </c>
    </row>
    <row r="243" spans="1:65" s="2" customFormat="1" ht="24.2" customHeight="1" x14ac:dyDescent="0.2">
      <c r="A243" s="31"/>
      <c r="B243" s="139"/>
      <c r="C243" s="140" t="s">
        <v>254</v>
      </c>
      <c r="D243" s="140" t="s">
        <v>118</v>
      </c>
      <c r="E243" s="141" t="s">
        <v>329</v>
      </c>
      <c r="F243" s="142" t="s">
        <v>330</v>
      </c>
      <c r="G243" s="143" t="s">
        <v>194</v>
      </c>
      <c r="H243" s="144">
        <v>75</v>
      </c>
      <c r="I243" s="145"/>
      <c r="J243" s="144">
        <f>ROUND(I243*H243,3)</f>
        <v>0</v>
      </c>
      <c r="K243" s="146"/>
      <c r="L243" s="32"/>
      <c r="M243" s="147" t="s">
        <v>1</v>
      </c>
      <c r="N243" s="148" t="s">
        <v>37</v>
      </c>
      <c r="O243" s="57"/>
      <c r="P243" s="149">
        <f>O243*H243</f>
        <v>0</v>
      </c>
      <c r="Q243" s="149">
        <v>0</v>
      </c>
      <c r="R243" s="149">
        <f>Q243*H243</f>
        <v>0</v>
      </c>
      <c r="S243" s="149">
        <v>0</v>
      </c>
      <c r="T243" s="150">
        <f>S243*H243</f>
        <v>0</v>
      </c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R243" s="151" t="s">
        <v>183</v>
      </c>
      <c r="AT243" s="151" t="s">
        <v>118</v>
      </c>
      <c r="AU243" s="151" t="s">
        <v>123</v>
      </c>
      <c r="AY243" s="16" t="s">
        <v>116</v>
      </c>
      <c r="BE243" s="152">
        <f>IF(N243="základná",J243,0)</f>
        <v>0</v>
      </c>
      <c r="BF243" s="152">
        <f>IF(N243="znížená",J243,0)</f>
        <v>0</v>
      </c>
      <c r="BG243" s="152">
        <f>IF(N243="zákl. prenesená",J243,0)</f>
        <v>0</v>
      </c>
      <c r="BH243" s="152">
        <f>IF(N243="zníž. prenesená",J243,0)</f>
        <v>0</v>
      </c>
      <c r="BI243" s="152">
        <f>IF(N243="nulová",J243,0)</f>
        <v>0</v>
      </c>
      <c r="BJ243" s="16" t="s">
        <v>123</v>
      </c>
      <c r="BK243" s="153">
        <f>ROUND(I243*H243,3)</f>
        <v>0</v>
      </c>
      <c r="BL243" s="16" t="s">
        <v>183</v>
      </c>
      <c r="BM243" s="151" t="s">
        <v>331</v>
      </c>
    </row>
    <row r="244" spans="1:65" s="2" customFormat="1" x14ac:dyDescent="0.2">
      <c r="A244" s="31"/>
      <c r="B244" s="32"/>
      <c r="C244" s="31"/>
      <c r="D244" s="154" t="s">
        <v>125</v>
      </c>
      <c r="E244" s="31"/>
      <c r="F244" s="155" t="s">
        <v>332</v>
      </c>
      <c r="G244" s="31"/>
      <c r="H244" s="31"/>
      <c r="I244" s="156"/>
      <c r="J244" s="31"/>
      <c r="K244" s="31"/>
      <c r="L244" s="32"/>
      <c r="M244" s="157"/>
      <c r="N244" s="158"/>
      <c r="O244" s="57"/>
      <c r="P244" s="57"/>
      <c r="Q244" s="57"/>
      <c r="R244" s="57"/>
      <c r="S244" s="57"/>
      <c r="T244" s="58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T244" s="16" t="s">
        <v>125</v>
      </c>
      <c r="AU244" s="16" t="s">
        <v>123</v>
      </c>
    </row>
    <row r="245" spans="1:65" s="13" customFormat="1" x14ac:dyDescent="0.2">
      <c r="B245" s="159"/>
      <c r="D245" s="154" t="s">
        <v>127</v>
      </c>
      <c r="E245" s="160" t="s">
        <v>1</v>
      </c>
      <c r="F245" s="161" t="s">
        <v>333</v>
      </c>
      <c r="H245" s="162">
        <v>75</v>
      </c>
      <c r="I245" s="163"/>
      <c r="L245" s="159"/>
      <c r="M245" s="164"/>
      <c r="N245" s="165"/>
      <c r="O245" s="165"/>
      <c r="P245" s="165"/>
      <c r="Q245" s="165"/>
      <c r="R245" s="165"/>
      <c r="S245" s="165"/>
      <c r="T245" s="166"/>
      <c r="AT245" s="160" t="s">
        <v>127</v>
      </c>
      <c r="AU245" s="160" t="s">
        <v>123</v>
      </c>
      <c r="AV245" s="13" t="s">
        <v>123</v>
      </c>
      <c r="AW245" s="13" t="s">
        <v>27</v>
      </c>
      <c r="AX245" s="13" t="s">
        <v>79</v>
      </c>
      <c r="AY245" s="160" t="s">
        <v>116</v>
      </c>
    </row>
    <row r="246" spans="1:65" s="2" customFormat="1" ht="24.2" customHeight="1" x14ac:dyDescent="0.2">
      <c r="A246" s="31"/>
      <c r="B246" s="139"/>
      <c r="C246" s="167" t="s">
        <v>334</v>
      </c>
      <c r="D246" s="167" t="s">
        <v>184</v>
      </c>
      <c r="E246" s="168" t="s">
        <v>335</v>
      </c>
      <c r="F246" s="169" t="s">
        <v>336</v>
      </c>
      <c r="G246" s="170" t="s">
        <v>121</v>
      </c>
      <c r="H246" s="171">
        <v>0.16500000000000001</v>
      </c>
      <c r="I246" s="172"/>
      <c r="J246" s="171">
        <f>ROUND(I246*H246,3)</f>
        <v>0</v>
      </c>
      <c r="K246" s="173"/>
      <c r="L246" s="174"/>
      <c r="M246" s="175" t="s">
        <v>1</v>
      </c>
      <c r="N246" s="176" t="s">
        <v>37</v>
      </c>
      <c r="O246" s="57"/>
      <c r="P246" s="149">
        <f>O246*H246</f>
        <v>0</v>
      </c>
      <c r="Q246" s="149">
        <v>0.55000000000000004</v>
      </c>
      <c r="R246" s="149">
        <f>Q246*H246</f>
        <v>9.0750000000000011E-2</v>
      </c>
      <c r="S246" s="149">
        <v>0</v>
      </c>
      <c r="T246" s="150">
        <f>S246*H246</f>
        <v>0</v>
      </c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R246" s="151" t="s">
        <v>254</v>
      </c>
      <c r="AT246" s="151" t="s">
        <v>184</v>
      </c>
      <c r="AU246" s="151" t="s">
        <v>123</v>
      </c>
      <c r="AY246" s="16" t="s">
        <v>116</v>
      </c>
      <c r="BE246" s="152">
        <f>IF(N246="základná",J246,0)</f>
        <v>0</v>
      </c>
      <c r="BF246" s="152">
        <f>IF(N246="znížená",J246,0)</f>
        <v>0</v>
      </c>
      <c r="BG246" s="152">
        <f>IF(N246="zákl. prenesená",J246,0)</f>
        <v>0</v>
      </c>
      <c r="BH246" s="152">
        <f>IF(N246="zníž. prenesená",J246,0)</f>
        <v>0</v>
      </c>
      <c r="BI246" s="152">
        <f>IF(N246="nulová",J246,0)</f>
        <v>0</v>
      </c>
      <c r="BJ246" s="16" t="s">
        <v>123</v>
      </c>
      <c r="BK246" s="153">
        <f>ROUND(I246*H246,3)</f>
        <v>0</v>
      </c>
      <c r="BL246" s="16" t="s">
        <v>183</v>
      </c>
      <c r="BM246" s="151" t="s">
        <v>337</v>
      </c>
    </row>
    <row r="247" spans="1:65" s="2" customFormat="1" ht="19.5" x14ac:dyDescent="0.2">
      <c r="A247" s="31"/>
      <c r="B247" s="32"/>
      <c r="C247" s="31"/>
      <c r="D247" s="154" t="s">
        <v>125</v>
      </c>
      <c r="E247" s="31"/>
      <c r="F247" s="155" t="s">
        <v>336</v>
      </c>
      <c r="G247" s="31"/>
      <c r="H247" s="31"/>
      <c r="I247" s="156"/>
      <c r="J247" s="31"/>
      <c r="K247" s="31"/>
      <c r="L247" s="32"/>
      <c r="M247" s="157"/>
      <c r="N247" s="158"/>
      <c r="O247" s="57"/>
      <c r="P247" s="57"/>
      <c r="Q247" s="57"/>
      <c r="R247" s="57"/>
      <c r="S247" s="57"/>
      <c r="T247" s="58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T247" s="16" t="s">
        <v>125</v>
      </c>
      <c r="AU247" s="16" t="s">
        <v>123</v>
      </c>
    </row>
    <row r="248" spans="1:65" s="13" customFormat="1" x14ac:dyDescent="0.2">
      <c r="B248" s="159"/>
      <c r="D248" s="154" t="s">
        <v>127</v>
      </c>
      <c r="F248" s="161" t="s">
        <v>338</v>
      </c>
      <c r="H248" s="162">
        <v>0.16500000000000001</v>
      </c>
      <c r="I248" s="163"/>
      <c r="L248" s="159"/>
      <c r="M248" s="164"/>
      <c r="N248" s="165"/>
      <c r="O248" s="165"/>
      <c r="P248" s="165"/>
      <c r="Q248" s="165"/>
      <c r="R248" s="165"/>
      <c r="S248" s="165"/>
      <c r="T248" s="166"/>
      <c r="AT248" s="160" t="s">
        <v>127</v>
      </c>
      <c r="AU248" s="160" t="s">
        <v>123</v>
      </c>
      <c r="AV248" s="13" t="s">
        <v>123</v>
      </c>
      <c r="AW248" s="13" t="s">
        <v>3</v>
      </c>
      <c r="AX248" s="13" t="s">
        <v>79</v>
      </c>
      <c r="AY248" s="160" t="s">
        <v>116</v>
      </c>
    </row>
    <row r="249" spans="1:65" s="2" customFormat="1" ht="14.45" customHeight="1" x14ac:dyDescent="0.2">
      <c r="A249" s="31"/>
      <c r="B249" s="139"/>
      <c r="C249" s="140" t="s">
        <v>339</v>
      </c>
      <c r="D249" s="140" t="s">
        <v>118</v>
      </c>
      <c r="E249" s="141" t="s">
        <v>340</v>
      </c>
      <c r="F249" s="142" t="s">
        <v>341</v>
      </c>
      <c r="G249" s="143" t="s">
        <v>194</v>
      </c>
      <c r="H249" s="144">
        <v>26</v>
      </c>
      <c r="I249" s="145"/>
      <c r="J249" s="144">
        <f>ROUND(I249*H249,3)</f>
        <v>0</v>
      </c>
      <c r="K249" s="146"/>
      <c r="L249" s="32"/>
      <c r="M249" s="147" t="s">
        <v>1</v>
      </c>
      <c r="N249" s="148" t="s">
        <v>37</v>
      </c>
      <c r="O249" s="57"/>
      <c r="P249" s="149">
        <f>O249*H249</f>
        <v>0</v>
      </c>
      <c r="Q249" s="149">
        <v>0</v>
      </c>
      <c r="R249" s="149">
        <f>Q249*H249</f>
        <v>0</v>
      </c>
      <c r="S249" s="149">
        <v>0</v>
      </c>
      <c r="T249" s="150">
        <f>S249*H249</f>
        <v>0</v>
      </c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R249" s="151" t="s">
        <v>183</v>
      </c>
      <c r="AT249" s="151" t="s">
        <v>118</v>
      </c>
      <c r="AU249" s="151" t="s">
        <v>123</v>
      </c>
      <c r="AY249" s="16" t="s">
        <v>116</v>
      </c>
      <c r="BE249" s="152">
        <f>IF(N249="základná",J249,0)</f>
        <v>0</v>
      </c>
      <c r="BF249" s="152">
        <f>IF(N249="znížená",J249,0)</f>
        <v>0</v>
      </c>
      <c r="BG249" s="152">
        <f>IF(N249="zákl. prenesená",J249,0)</f>
        <v>0</v>
      </c>
      <c r="BH249" s="152">
        <f>IF(N249="zníž. prenesená",J249,0)</f>
        <v>0</v>
      </c>
      <c r="BI249" s="152">
        <f>IF(N249="nulová",J249,0)</f>
        <v>0</v>
      </c>
      <c r="BJ249" s="16" t="s">
        <v>123</v>
      </c>
      <c r="BK249" s="153">
        <f>ROUND(I249*H249,3)</f>
        <v>0</v>
      </c>
      <c r="BL249" s="16" t="s">
        <v>183</v>
      </c>
      <c r="BM249" s="151" t="s">
        <v>342</v>
      </c>
    </row>
    <row r="250" spans="1:65" s="2" customFormat="1" x14ac:dyDescent="0.2">
      <c r="A250" s="31"/>
      <c r="B250" s="32"/>
      <c r="C250" s="31"/>
      <c r="D250" s="154" t="s">
        <v>125</v>
      </c>
      <c r="E250" s="31"/>
      <c r="F250" s="155" t="s">
        <v>343</v>
      </c>
      <c r="G250" s="31"/>
      <c r="H250" s="31"/>
      <c r="I250" s="156"/>
      <c r="J250" s="31"/>
      <c r="K250" s="31"/>
      <c r="L250" s="32"/>
      <c r="M250" s="157"/>
      <c r="N250" s="158"/>
      <c r="O250" s="57"/>
      <c r="P250" s="57"/>
      <c r="Q250" s="57"/>
      <c r="R250" s="57"/>
      <c r="S250" s="57"/>
      <c r="T250" s="58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T250" s="16" t="s">
        <v>125</v>
      </c>
      <c r="AU250" s="16" t="s">
        <v>123</v>
      </c>
    </row>
    <row r="251" spans="1:65" s="13" customFormat="1" x14ac:dyDescent="0.2">
      <c r="B251" s="159"/>
      <c r="D251" s="154" t="s">
        <v>127</v>
      </c>
      <c r="E251" s="160" t="s">
        <v>1</v>
      </c>
      <c r="F251" s="161" t="s">
        <v>278</v>
      </c>
      <c r="H251" s="162">
        <v>26</v>
      </c>
      <c r="I251" s="163"/>
      <c r="L251" s="159"/>
      <c r="M251" s="164"/>
      <c r="N251" s="165"/>
      <c r="O251" s="165"/>
      <c r="P251" s="165"/>
      <c r="Q251" s="165"/>
      <c r="R251" s="165"/>
      <c r="S251" s="165"/>
      <c r="T251" s="166"/>
      <c r="AT251" s="160" t="s">
        <v>127</v>
      </c>
      <c r="AU251" s="160" t="s">
        <v>123</v>
      </c>
      <c r="AV251" s="13" t="s">
        <v>123</v>
      </c>
      <c r="AW251" s="13" t="s">
        <v>27</v>
      </c>
      <c r="AX251" s="13" t="s">
        <v>79</v>
      </c>
      <c r="AY251" s="160" t="s">
        <v>116</v>
      </c>
    </row>
    <row r="252" spans="1:65" s="2" customFormat="1" ht="24.2" customHeight="1" x14ac:dyDescent="0.2">
      <c r="A252" s="31"/>
      <c r="B252" s="139"/>
      <c r="C252" s="167" t="s">
        <v>344</v>
      </c>
      <c r="D252" s="167" t="s">
        <v>184</v>
      </c>
      <c r="E252" s="168" t="s">
        <v>335</v>
      </c>
      <c r="F252" s="169" t="s">
        <v>336</v>
      </c>
      <c r="G252" s="170" t="s">
        <v>121</v>
      </c>
      <c r="H252" s="171">
        <v>0.17199999999999999</v>
      </c>
      <c r="I252" s="172"/>
      <c r="J252" s="171">
        <f>ROUND(I252*H252,3)</f>
        <v>0</v>
      </c>
      <c r="K252" s="173"/>
      <c r="L252" s="174"/>
      <c r="M252" s="175" t="s">
        <v>1</v>
      </c>
      <c r="N252" s="176" t="s">
        <v>37</v>
      </c>
      <c r="O252" s="57"/>
      <c r="P252" s="149">
        <f>O252*H252</f>
        <v>0</v>
      </c>
      <c r="Q252" s="149">
        <v>0.55000000000000004</v>
      </c>
      <c r="R252" s="149">
        <f>Q252*H252</f>
        <v>9.4600000000000004E-2</v>
      </c>
      <c r="S252" s="149">
        <v>0</v>
      </c>
      <c r="T252" s="150">
        <f>S252*H252</f>
        <v>0</v>
      </c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R252" s="151" t="s">
        <v>254</v>
      </c>
      <c r="AT252" s="151" t="s">
        <v>184</v>
      </c>
      <c r="AU252" s="151" t="s">
        <v>123</v>
      </c>
      <c r="AY252" s="16" t="s">
        <v>116</v>
      </c>
      <c r="BE252" s="152">
        <f>IF(N252="základná",J252,0)</f>
        <v>0</v>
      </c>
      <c r="BF252" s="152">
        <f>IF(N252="znížená",J252,0)</f>
        <v>0</v>
      </c>
      <c r="BG252" s="152">
        <f>IF(N252="zákl. prenesená",J252,0)</f>
        <v>0</v>
      </c>
      <c r="BH252" s="152">
        <f>IF(N252="zníž. prenesená",J252,0)</f>
        <v>0</v>
      </c>
      <c r="BI252" s="152">
        <f>IF(N252="nulová",J252,0)</f>
        <v>0</v>
      </c>
      <c r="BJ252" s="16" t="s">
        <v>123</v>
      </c>
      <c r="BK252" s="153">
        <f>ROUND(I252*H252,3)</f>
        <v>0</v>
      </c>
      <c r="BL252" s="16" t="s">
        <v>183</v>
      </c>
      <c r="BM252" s="151" t="s">
        <v>345</v>
      </c>
    </row>
    <row r="253" spans="1:65" s="2" customFormat="1" ht="19.5" x14ac:dyDescent="0.2">
      <c r="A253" s="31"/>
      <c r="B253" s="32"/>
      <c r="C253" s="31"/>
      <c r="D253" s="154" t="s">
        <v>125</v>
      </c>
      <c r="E253" s="31"/>
      <c r="F253" s="155" t="s">
        <v>336</v>
      </c>
      <c r="G253" s="31"/>
      <c r="H253" s="31"/>
      <c r="I253" s="156"/>
      <c r="J253" s="31"/>
      <c r="K253" s="31"/>
      <c r="L253" s="32"/>
      <c r="M253" s="157"/>
      <c r="N253" s="158"/>
      <c r="O253" s="57"/>
      <c r="P253" s="57"/>
      <c r="Q253" s="57"/>
      <c r="R253" s="57"/>
      <c r="S253" s="57"/>
      <c r="T253" s="58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T253" s="16" t="s">
        <v>125</v>
      </c>
      <c r="AU253" s="16" t="s">
        <v>123</v>
      </c>
    </row>
    <row r="254" spans="1:65" s="13" customFormat="1" x14ac:dyDescent="0.2">
      <c r="B254" s="159"/>
      <c r="D254" s="154" t="s">
        <v>127</v>
      </c>
      <c r="F254" s="161" t="s">
        <v>346</v>
      </c>
      <c r="H254" s="162">
        <v>0.17199999999999999</v>
      </c>
      <c r="I254" s="163"/>
      <c r="L254" s="159"/>
      <c r="M254" s="164"/>
      <c r="N254" s="165"/>
      <c r="O254" s="165"/>
      <c r="P254" s="165"/>
      <c r="Q254" s="165"/>
      <c r="R254" s="165"/>
      <c r="S254" s="165"/>
      <c r="T254" s="166"/>
      <c r="AT254" s="160" t="s">
        <v>127</v>
      </c>
      <c r="AU254" s="160" t="s">
        <v>123</v>
      </c>
      <c r="AV254" s="13" t="s">
        <v>123</v>
      </c>
      <c r="AW254" s="13" t="s">
        <v>3</v>
      </c>
      <c r="AX254" s="13" t="s">
        <v>79</v>
      </c>
      <c r="AY254" s="160" t="s">
        <v>116</v>
      </c>
    </row>
    <row r="255" spans="1:65" s="2" customFormat="1" ht="37.9" customHeight="1" x14ac:dyDescent="0.2">
      <c r="A255" s="31"/>
      <c r="B255" s="139"/>
      <c r="C255" s="140" t="s">
        <v>347</v>
      </c>
      <c r="D255" s="140" t="s">
        <v>118</v>
      </c>
      <c r="E255" s="141" t="s">
        <v>348</v>
      </c>
      <c r="F255" s="142" t="s">
        <v>349</v>
      </c>
      <c r="G255" s="143" t="s">
        <v>121</v>
      </c>
      <c r="H255" s="144">
        <v>2.4</v>
      </c>
      <c r="I255" s="145"/>
      <c r="J255" s="144">
        <f>ROUND(I255*H255,3)</f>
        <v>0</v>
      </c>
      <c r="K255" s="146"/>
      <c r="L255" s="32"/>
      <c r="M255" s="147" t="s">
        <v>1</v>
      </c>
      <c r="N255" s="148" t="s">
        <v>37</v>
      </c>
      <c r="O255" s="57"/>
      <c r="P255" s="149">
        <f>O255*H255</f>
        <v>0</v>
      </c>
      <c r="Q255" s="149">
        <v>2.3099999999999999E-2</v>
      </c>
      <c r="R255" s="149">
        <f>Q255*H255</f>
        <v>5.5439999999999996E-2</v>
      </c>
      <c r="S255" s="149">
        <v>0</v>
      </c>
      <c r="T255" s="150">
        <f>S255*H255</f>
        <v>0</v>
      </c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R255" s="151" t="s">
        <v>183</v>
      </c>
      <c r="AT255" s="151" t="s">
        <v>118</v>
      </c>
      <c r="AU255" s="151" t="s">
        <v>123</v>
      </c>
      <c r="AY255" s="16" t="s">
        <v>116</v>
      </c>
      <c r="BE255" s="152">
        <f>IF(N255="základná",J255,0)</f>
        <v>0</v>
      </c>
      <c r="BF255" s="152">
        <f>IF(N255="znížená",J255,0)</f>
        <v>0</v>
      </c>
      <c r="BG255" s="152">
        <f>IF(N255="zákl. prenesená",J255,0)</f>
        <v>0</v>
      </c>
      <c r="BH255" s="152">
        <f>IF(N255="zníž. prenesená",J255,0)</f>
        <v>0</v>
      </c>
      <c r="BI255" s="152">
        <f>IF(N255="nulová",J255,0)</f>
        <v>0</v>
      </c>
      <c r="BJ255" s="16" t="s">
        <v>123</v>
      </c>
      <c r="BK255" s="153">
        <f>ROUND(I255*H255,3)</f>
        <v>0</v>
      </c>
      <c r="BL255" s="16" t="s">
        <v>183</v>
      </c>
      <c r="BM255" s="151" t="s">
        <v>350</v>
      </c>
    </row>
    <row r="256" spans="1:65" s="2" customFormat="1" ht="29.25" x14ac:dyDescent="0.2">
      <c r="A256" s="31"/>
      <c r="B256" s="32"/>
      <c r="C256" s="31"/>
      <c r="D256" s="154" t="s">
        <v>125</v>
      </c>
      <c r="E256" s="31"/>
      <c r="F256" s="155" t="s">
        <v>351</v>
      </c>
      <c r="G256" s="31"/>
      <c r="H256" s="31"/>
      <c r="I256" s="156"/>
      <c r="J256" s="31"/>
      <c r="K256" s="31"/>
      <c r="L256" s="32"/>
      <c r="M256" s="157"/>
      <c r="N256" s="158"/>
      <c r="O256" s="57"/>
      <c r="P256" s="57"/>
      <c r="Q256" s="57"/>
      <c r="R256" s="57"/>
      <c r="S256" s="57"/>
      <c r="T256" s="58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T256" s="16" t="s">
        <v>125</v>
      </c>
      <c r="AU256" s="16" t="s">
        <v>123</v>
      </c>
    </row>
    <row r="257" spans="1:65" s="13" customFormat="1" x14ac:dyDescent="0.2">
      <c r="B257" s="159"/>
      <c r="D257" s="154" t="s">
        <v>127</v>
      </c>
      <c r="E257" s="160" t="s">
        <v>1</v>
      </c>
      <c r="F257" s="161" t="s">
        <v>352</v>
      </c>
      <c r="H257" s="162">
        <v>2.4</v>
      </c>
      <c r="I257" s="163"/>
      <c r="L257" s="159"/>
      <c r="M257" s="164"/>
      <c r="N257" s="165"/>
      <c r="O257" s="165"/>
      <c r="P257" s="165"/>
      <c r="Q257" s="165"/>
      <c r="R257" s="165"/>
      <c r="S257" s="165"/>
      <c r="T257" s="166"/>
      <c r="AT257" s="160" t="s">
        <v>127</v>
      </c>
      <c r="AU257" s="160" t="s">
        <v>123</v>
      </c>
      <c r="AV257" s="13" t="s">
        <v>123</v>
      </c>
      <c r="AW257" s="13" t="s">
        <v>27</v>
      </c>
      <c r="AX257" s="13" t="s">
        <v>79</v>
      </c>
      <c r="AY257" s="160" t="s">
        <v>116</v>
      </c>
    </row>
    <row r="258" spans="1:65" s="2" customFormat="1" ht="14.45" customHeight="1" x14ac:dyDescent="0.2">
      <c r="A258" s="31"/>
      <c r="B258" s="139"/>
      <c r="C258" s="140" t="s">
        <v>353</v>
      </c>
      <c r="D258" s="140" t="s">
        <v>118</v>
      </c>
      <c r="E258" s="141" t="s">
        <v>354</v>
      </c>
      <c r="F258" s="142" t="s">
        <v>355</v>
      </c>
      <c r="G258" s="143" t="s">
        <v>164</v>
      </c>
      <c r="H258" s="144">
        <v>30</v>
      </c>
      <c r="I258" s="145"/>
      <c r="J258" s="144">
        <f>ROUND(I258*H258,3)</f>
        <v>0</v>
      </c>
      <c r="K258" s="146"/>
      <c r="L258" s="32"/>
      <c r="M258" s="147" t="s">
        <v>1</v>
      </c>
      <c r="N258" s="148" t="s">
        <v>37</v>
      </c>
      <c r="O258" s="57"/>
      <c r="P258" s="149">
        <f>O258*H258</f>
        <v>0</v>
      </c>
      <c r="Q258" s="149">
        <v>6.0000000000000002E-5</v>
      </c>
      <c r="R258" s="149">
        <f>Q258*H258</f>
        <v>1.8E-3</v>
      </c>
      <c r="S258" s="149">
        <v>0</v>
      </c>
      <c r="T258" s="150">
        <f>S258*H258</f>
        <v>0</v>
      </c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R258" s="151" t="s">
        <v>183</v>
      </c>
      <c r="AT258" s="151" t="s">
        <v>118</v>
      </c>
      <c r="AU258" s="151" t="s">
        <v>123</v>
      </c>
      <c r="AY258" s="16" t="s">
        <v>116</v>
      </c>
      <c r="BE258" s="152">
        <f>IF(N258="základná",J258,0)</f>
        <v>0</v>
      </c>
      <c r="BF258" s="152">
        <f>IF(N258="znížená",J258,0)</f>
        <v>0</v>
      </c>
      <c r="BG258" s="152">
        <f>IF(N258="zákl. prenesená",J258,0)</f>
        <v>0</v>
      </c>
      <c r="BH258" s="152">
        <f>IF(N258="zníž. prenesená",J258,0)</f>
        <v>0</v>
      </c>
      <c r="BI258" s="152">
        <f>IF(N258="nulová",J258,0)</f>
        <v>0</v>
      </c>
      <c r="BJ258" s="16" t="s">
        <v>123</v>
      </c>
      <c r="BK258" s="153">
        <f>ROUND(I258*H258,3)</f>
        <v>0</v>
      </c>
      <c r="BL258" s="16" t="s">
        <v>183</v>
      </c>
      <c r="BM258" s="151" t="s">
        <v>356</v>
      </c>
    </row>
    <row r="259" spans="1:65" s="2" customFormat="1" x14ac:dyDescent="0.2">
      <c r="A259" s="31"/>
      <c r="B259" s="32"/>
      <c r="C259" s="31"/>
      <c r="D259" s="154" t="s">
        <v>125</v>
      </c>
      <c r="E259" s="31"/>
      <c r="F259" s="155" t="s">
        <v>357</v>
      </c>
      <c r="G259" s="31"/>
      <c r="H259" s="31"/>
      <c r="I259" s="156"/>
      <c r="J259" s="31"/>
      <c r="K259" s="31"/>
      <c r="L259" s="32"/>
      <c r="M259" s="157"/>
      <c r="N259" s="158"/>
      <c r="O259" s="57"/>
      <c r="P259" s="57"/>
      <c r="Q259" s="57"/>
      <c r="R259" s="57"/>
      <c r="S259" s="57"/>
      <c r="T259" s="58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T259" s="16" t="s">
        <v>125</v>
      </c>
      <c r="AU259" s="16" t="s">
        <v>123</v>
      </c>
    </row>
    <row r="260" spans="1:65" s="2" customFormat="1" ht="24.2" customHeight="1" x14ac:dyDescent="0.2">
      <c r="A260" s="31"/>
      <c r="B260" s="139"/>
      <c r="C260" s="167" t="s">
        <v>358</v>
      </c>
      <c r="D260" s="167" t="s">
        <v>184</v>
      </c>
      <c r="E260" s="168" t="s">
        <v>269</v>
      </c>
      <c r="F260" s="169" t="s">
        <v>270</v>
      </c>
      <c r="G260" s="170" t="s">
        <v>121</v>
      </c>
      <c r="H260" s="171">
        <v>0.78</v>
      </c>
      <c r="I260" s="172"/>
      <c r="J260" s="171">
        <f>ROUND(I260*H260,3)</f>
        <v>0</v>
      </c>
      <c r="K260" s="173"/>
      <c r="L260" s="174"/>
      <c r="M260" s="175" t="s">
        <v>1</v>
      </c>
      <c r="N260" s="176" t="s">
        <v>37</v>
      </c>
      <c r="O260" s="57"/>
      <c r="P260" s="149">
        <f>O260*H260</f>
        <v>0</v>
      </c>
      <c r="Q260" s="149">
        <v>0.55000000000000004</v>
      </c>
      <c r="R260" s="149">
        <f>Q260*H260</f>
        <v>0.42900000000000005</v>
      </c>
      <c r="S260" s="149">
        <v>0</v>
      </c>
      <c r="T260" s="150">
        <f>S260*H260</f>
        <v>0</v>
      </c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R260" s="151" t="s">
        <v>254</v>
      </c>
      <c r="AT260" s="151" t="s">
        <v>184</v>
      </c>
      <c r="AU260" s="151" t="s">
        <v>123</v>
      </c>
      <c r="AY260" s="16" t="s">
        <v>116</v>
      </c>
      <c r="BE260" s="152">
        <f>IF(N260="základná",J260,0)</f>
        <v>0</v>
      </c>
      <c r="BF260" s="152">
        <f>IF(N260="znížená",J260,0)</f>
        <v>0</v>
      </c>
      <c r="BG260" s="152">
        <f>IF(N260="zákl. prenesená",J260,0)</f>
        <v>0</v>
      </c>
      <c r="BH260" s="152">
        <f>IF(N260="zníž. prenesená",J260,0)</f>
        <v>0</v>
      </c>
      <c r="BI260" s="152">
        <f>IF(N260="nulová",J260,0)</f>
        <v>0</v>
      </c>
      <c r="BJ260" s="16" t="s">
        <v>123</v>
      </c>
      <c r="BK260" s="153">
        <f>ROUND(I260*H260,3)</f>
        <v>0</v>
      </c>
      <c r="BL260" s="16" t="s">
        <v>183</v>
      </c>
      <c r="BM260" s="151" t="s">
        <v>359</v>
      </c>
    </row>
    <row r="261" spans="1:65" s="2" customFormat="1" ht="19.5" x14ac:dyDescent="0.2">
      <c r="A261" s="31"/>
      <c r="B261" s="32"/>
      <c r="C261" s="31"/>
      <c r="D261" s="154" t="s">
        <v>125</v>
      </c>
      <c r="E261" s="31"/>
      <c r="F261" s="155" t="s">
        <v>270</v>
      </c>
      <c r="G261" s="31"/>
      <c r="H261" s="31"/>
      <c r="I261" s="156"/>
      <c r="J261" s="31"/>
      <c r="K261" s="31"/>
      <c r="L261" s="32"/>
      <c r="M261" s="157"/>
      <c r="N261" s="158"/>
      <c r="O261" s="57"/>
      <c r="P261" s="57"/>
      <c r="Q261" s="57"/>
      <c r="R261" s="57"/>
      <c r="S261" s="57"/>
      <c r="T261" s="58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T261" s="16" t="s">
        <v>125</v>
      </c>
      <c r="AU261" s="16" t="s">
        <v>123</v>
      </c>
    </row>
    <row r="262" spans="1:65" s="13" customFormat="1" x14ac:dyDescent="0.2">
      <c r="B262" s="159"/>
      <c r="D262" s="154" t="s">
        <v>127</v>
      </c>
      <c r="F262" s="161" t="s">
        <v>360</v>
      </c>
      <c r="H262" s="162">
        <v>0.78</v>
      </c>
      <c r="I262" s="163"/>
      <c r="L262" s="159"/>
      <c r="M262" s="164"/>
      <c r="N262" s="165"/>
      <c r="O262" s="165"/>
      <c r="P262" s="165"/>
      <c r="Q262" s="165"/>
      <c r="R262" s="165"/>
      <c r="S262" s="165"/>
      <c r="T262" s="166"/>
      <c r="AT262" s="160" t="s">
        <v>127</v>
      </c>
      <c r="AU262" s="160" t="s">
        <v>123</v>
      </c>
      <c r="AV262" s="13" t="s">
        <v>123</v>
      </c>
      <c r="AW262" s="13" t="s">
        <v>3</v>
      </c>
      <c r="AX262" s="13" t="s">
        <v>79</v>
      </c>
      <c r="AY262" s="160" t="s">
        <v>116</v>
      </c>
    </row>
    <row r="263" spans="1:65" s="2" customFormat="1" ht="24.2" customHeight="1" x14ac:dyDescent="0.2">
      <c r="A263" s="31"/>
      <c r="B263" s="139"/>
      <c r="C263" s="140" t="s">
        <v>361</v>
      </c>
      <c r="D263" s="140" t="s">
        <v>118</v>
      </c>
      <c r="E263" s="141" t="s">
        <v>362</v>
      </c>
      <c r="F263" s="142" t="s">
        <v>363</v>
      </c>
      <c r="G263" s="143" t="s">
        <v>164</v>
      </c>
      <c r="H263" s="144">
        <v>30</v>
      </c>
      <c r="I263" s="145"/>
      <c r="J263" s="144">
        <f>ROUND(I263*H263,3)</f>
        <v>0</v>
      </c>
      <c r="K263" s="146"/>
      <c r="L263" s="32"/>
      <c r="M263" s="147" t="s">
        <v>1</v>
      </c>
      <c r="N263" s="148" t="s">
        <v>37</v>
      </c>
      <c r="O263" s="57"/>
      <c r="P263" s="149">
        <f>O263*H263</f>
        <v>0</v>
      </c>
      <c r="Q263" s="149">
        <v>2.4000000000000001E-4</v>
      </c>
      <c r="R263" s="149">
        <f>Q263*H263</f>
        <v>7.1999999999999998E-3</v>
      </c>
      <c r="S263" s="149">
        <v>0</v>
      </c>
      <c r="T263" s="150">
        <f>S263*H263</f>
        <v>0</v>
      </c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R263" s="151" t="s">
        <v>183</v>
      </c>
      <c r="AT263" s="151" t="s">
        <v>118</v>
      </c>
      <c r="AU263" s="151" t="s">
        <v>123</v>
      </c>
      <c r="AY263" s="16" t="s">
        <v>116</v>
      </c>
      <c r="BE263" s="152">
        <f>IF(N263="základná",J263,0)</f>
        <v>0</v>
      </c>
      <c r="BF263" s="152">
        <f>IF(N263="znížená",J263,0)</f>
        <v>0</v>
      </c>
      <c r="BG263" s="152">
        <f>IF(N263="zákl. prenesená",J263,0)</f>
        <v>0</v>
      </c>
      <c r="BH263" s="152">
        <f>IF(N263="zníž. prenesená",J263,0)</f>
        <v>0</v>
      </c>
      <c r="BI263" s="152">
        <f>IF(N263="nulová",J263,0)</f>
        <v>0</v>
      </c>
      <c r="BJ263" s="16" t="s">
        <v>123</v>
      </c>
      <c r="BK263" s="153">
        <f>ROUND(I263*H263,3)</f>
        <v>0</v>
      </c>
      <c r="BL263" s="16" t="s">
        <v>183</v>
      </c>
      <c r="BM263" s="151" t="s">
        <v>364</v>
      </c>
    </row>
    <row r="264" spans="1:65" s="2" customFormat="1" ht="19.5" x14ac:dyDescent="0.2">
      <c r="A264" s="31"/>
      <c r="B264" s="32"/>
      <c r="C264" s="31"/>
      <c r="D264" s="154" t="s">
        <v>125</v>
      </c>
      <c r="E264" s="31"/>
      <c r="F264" s="155" t="s">
        <v>365</v>
      </c>
      <c r="G264" s="31"/>
      <c r="H264" s="31"/>
      <c r="I264" s="156"/>
      <c r="J264" s="31"/>
      <c r="K264" s="31"/>
      <c r="L264" s="32"/>
      <c r="M264" s="157"/>
      <c r="N264" s="158"/>
      <c r="O264" s="57"/>
      <c r="P264" s="57"/>
      <c r="Q264" s="57"/>
      <c r="R264" s="57"/>
      <c r="S264" s="57"/>
      <c r="T264" s="58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T264" s="16" t="s">
        <v>125</v>
      </c>
      <c r="AU264" s="16" t="s">
        <v>123</v>
      </c>
    </row>
    <row r="265" spans="1:65" s="2" customFormat="1" ht="24.2" customHeight="1" x14ac:dyDescent="0.2">
      <c r="A265" s="31"/>
      <c r="B265" s="139"/>
      <c r="C265" s="140" t="s">
        <v>366</v>
      </c>
      <c r="D265" s="140" t="s">
        <v>118</v>
      </c>
      <c r="E265" s="141" t="s">
        <v>367</v>
      </c>
      <c r="F265" s="142" t="s">
        <v>368</v>
      </c>
      <c r="G265" s="143" t="s">
        <v>369</v>
      </c>
      <c r="H265" s="145"/>
      <c r="I265" s="145"/>
      <c r="J265" s="144">
        <f>ROUND(I265*H265,3)</f>
        <v>0</v>
      </c>
      <c r="K265" s="146"/>
      <c r="L265" s="32"/>
      <c r="M265" s="147" t="s">
        <v>1</v>
      </c>
      <c r="N265" s="148" t="s">
        <v>37</v>
      </c>
      <c r="O265" s="57"/>
      <c r="P265" s="149">
        <f>O265*H265</f>
        <v>0</v>
      </c>
      <c r="Q265" s="149">
        <v>0</v>
      </c>
      <c r="R265" s="149">
        <f>Q265*H265</f>
        <v>0</v>
      </c>
      <c r="S265" s="149">
        <v>0</v>
      </c>
      <c r="T265" s="150">
        <f>S265*H265</f>
        <v>0</v>
      </c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R265" s="151" t="s">
        <v>183</v>
      </c>
      <c r="AT265" s="151" t="s">
        <v>118</v>
      </c>
      <c r="AU265" s="151" t="s">
        <v>123</v>
      </c>
      <c r="AY265" s="16" t="s">
        <v>116</v>
      </c>
      <c r="BE265" s="152">
        <f>IF(N265="základná",J265,0)</f>
        <v>0</v>
      </c>
      <c r="BF265" s="152">
        <f>IF(N265="znížená",J265,0)</f>
        <v>0</v>
      </c>
      <c r="BG265" s="152">
        <f>IF(N265="zákl. prenesená",J265,0)</f>
        <v>0</v>
      </c>
      <c r="BH265" s="152">
        <f>IF(N265="zníž. prenesená",J265,0)</f>
        <v>0</v>
      </c>
      <c r="BI265" s="152">
        <f>IF(N265="nulová",J265,0)</f>
        <v>0</v>
      </c>
      <c r="BJ265" s="16" t="s">
        <v>123</v>
      </c>
      <c r="BK265" s="153">
        <f>ROUND(I265*H265,3)</f>
        <v>0</v>
      </c>
      <c r="BL265" s="16" t="s">
        <v>183</v>
      </c>
      <c r="BM265" s="151" t="s">
        <v>370</v>
      </c>
    </row>
    <row r="266" spans="1:65" s="2" customFormat="1" x14ac:dyDescent="0.2">
      <c r="A266" s="31"/>
      <c r="B266" s="32"/>
      <c r="C266" s="31"/>
      <c r="D266" s="154" t="s">
        <v>125</v>
      </c>
      <c r="E266" s="31"/>
      <c r="F266" s="155" t="s">
        <v>371</v>
      </c>
      <c r="G266" s="31"/>
      <c r="H266" s="31"/>
      <c r="I266" s="156"/>
      <c r="J266" s="31"/>
      <c r="K266" s="31"/>
      <c r="L266" s="32"/>
      <c r="M266" s="157"/>
      <c r="N266" s="158"/>
      <c r="O266" s="57"/>
      <c r="P266" s="57"/>
      <c r="Q266" s="57"/>
      <c r="R266" s="57"/>
      <c r="S266" s="57"/>
      <c r="T266" s="58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T266" s="16" t="s">
        <v>125</v>
      </c>
      <c r="AU266" s="16" t="s">
        <v>123</v>
      </c>
    </row>
    <row r="267" spans="1:65" s="12" customFormat="1" ht="22.9" customHeight="1" x14ac:dyDescent="0.2">
      <c r="B267" s="126"/>
      <c r="D267" s="127" t="s">
        <v>70</v>
      </c>
      <c r="E267" s="137" t="s">
        <v>372</v>
      </c>
      <c r="F267" s="137" t="s">
        <v>373</v>
      </c>
      <c r="I267" s="129"/>
      <c r="J267" s="138">
        <f>BK267</f>
        <v>0</v>
      </c>
      <c r="L267" s="126"/>
      <c r="M267" s="131"/>
      <c r="N267" s="132"/>
      <c r="O267" s="132"/>
      <c r="P267" s="133">
        <f>SUM(P268:P289)</f>
        <v>0</v>
      </c>
      <c r="Q267" s="132"/>
      <c r="R267" s="133">
        <f>SUM(R268:R289)</f>
        <v>0.12575</v>
      </c>
      <c r="S267" s="132"/>
      <c r="T267" s="134">
        <f>SUM(T268:T289)</f>
        <v>0</v>
      </c>
      <c r="AR267" s="127" t="s">
        <v>123</v>
      </c>
      <c r="AT267" s="135" t="s">
        <v>70</v>
      </c>
      <c r="AU267" s="135" t="s">
        <v>79</v>
      </c>
      <c r="AY267" s="127" t="s">
        <v>116</v>
      </c>
      <c r="BK267" s="136">
        <f>SUM(BK268:BK289)</f>
        <v>0</v>
      </c>
    </row>
    <row r="268" spans="1:65" s="2" customFormat="1" ht="24.2" customHeight="1" x14ac:dyDescent="0.2">
      <c r="A268" s="31"/>
      <c r="B268" s="139"/>
      <c r="C268" s="140" t="s">
        <v>374</v>
      </c>
      <c r="D268" s="140" t="s">
        <v>118</v>
      </c>
      <c r="E268" s="141" t="s">
        <v>375</v>
      </c>
      <c r="F268" s="142" t="s">
        <v>376</v>
      </c>
      <c r="G268" s="143" t="s">
        <v>194</v>
      </c>
      <c r="H268" s="144">
        <v>5</v>
      </c>
      <c r="I268" s="145"/>
      <c r="J268" s="144">
        <f>ROUND(I268*H268,3)</f>
        <v>0</v>
      </c>
      <c r="K268" s="146"/>
      <c r="L268" s="32"/>
      <c r="M268" s="147" t="s">
        <v>1</v>
      </c>
      <c r="N268" s="148" t="s">
        <v>37</v>
      </c>
      <c r="O268" s="57"/>
      <c r="P268" s="149">
        <f>O268*H268</f>
        <v>0</v>
      </c>
      <c r="Q268" s="149">
        <v>7.6999999999999996E-4</v>
      </c>
      <c r="R268" s="149">
        <f>Q268*H268</f>
        <v>3.8499999999999997E-3</v>
      </c>
      <c r="S268" s="149">
        <v>0</v>
      </c>
      <c r="T268" s="150">
        <f>S268*H268</f>
        <v>0</v>
      </c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R268" s="151" t="s">
        <v>183</v>
      </c>
      <c r="AT268" s="151" t="s">
        <v>118</v>
      </c>
      <c r="AU268" s="151" t="s">
        <v>123</v>
      </c>
      <c r="AY268" s="16" t="s">
        <v>116</v>
      </c>
      <c r="BE268" s="152">
        <f>IF(N268="základná",J268,0)</f>
        <v>0</v>
      </c>
      <c r="BF268" s="152">
        <f>IF(N268="znížená",J268,0)</f>
        <v>0</v>
      </c>
      <c r="BG268" s="152">
        <f>IF(N268="zákl. prenesená",J268,0)</f>
        <v>0</v>
      </c>
      <c r="BH268" s="152">
        <f>IF(N268="zníž. prenesená",J268,0)</f>
        <v>0</v>
      </c>
      <c r="BI268" s="152">
        <f>IF(N268="nulová",J268,0)</f>
        <v>0</v>
      </c>
      <c r="BJ268" s="16" t="s">
        <v>123</v>
      </c>
      <c r="BK268" s="153">
        <f>ROUND(I268*H268,3)</f>
        <v>0</v>
      </c>
      <c r="BL268" s="16" t="s">
        <v>183</v>
      </c>
      <c r="BM268" s="151" t="s">
        <v>377</v>
      </c>
    </row>
    <row r="269" spans="1:65" s="2" customFormat="1" ht="19.5" x14ac:dyDescent="0.2">
      <c r="A269" s="31"/>
      <c r="B269" s="32"/>
      <c r="C269" s="31"/>
      <c r="D269" s="154" t="s">
        <v>125</v>
      </c>
      <c r="E269" s="31"/>
      <c r="F269" s="155" t="s">
        <v>378</v>
      </c>
      <c r="G269" s="31"/>
      <c r="H269" s="31"/>
      <c r="I269" s="156"/>
      <c r="J269" s="31"/>
      <c r="K269" s="31"/>
      <c r="L269" s="32"/>
      <c r="M269" s="157"/>
      <c r="N269" s="158"/>
      <c r="O269" s="57"/>
      <c r="P269" s="57"/>
      <c r="Q269" s="57"/>
      <c r="R269" s="57"/>
      <c r="S269" s="57"/>
      <c r="T269" s="58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T269" s="16" t="s">
        <v>125</v>
      </c>
      <c r="AU269" s="16" t="s">
        <v>123</v>
      </c>
    </row>
    <row r="270" spans="1:65" s="2" customFormat="1" ht="24.2" customHeight="1" x14ac:dyDescent="0.2">
      <c r="A270" s="31"/>
      <c r="B270" s="139"/>
      <c r="C270" s="140" t="s">
        <v>379</v>
      </c>
      <c r="D270" s="140" t="s">
        <v>118</v>
      </c>
      <c r="E270" s="141" t="s">
        <v>380</v>
      </c>
      <c r="F270" s="142" t="s">
        <v>381</v>
      </c>
      <c r="G270" s="143" t="s">
        <v>194</v>
      </c>
      <c r="H270" s="144">
        <v>10</v>
      </c>
      <c r="I270" s="145"/>
      <c r="J270" s="144">
        <f>ROUND(I270*H270,3)</f>
        <v>0</v>
      </c>
      <c r="K270" s="146"/>
      <c r="L270" s="32"/>
      <c r="M270" s="147" t="s">
        <v>1</v>
      </c>
      <c r="N270" s="148" t="s">
        <v>37</v>
      </c>
      <c r="O270" s="57"/>
      <c r="P270" s="149">
        <f>O270*H270</f>
        <v>0</v>
      </c>
      <c r="Q270" s="149">
        <v>3.2000000000000003E-4</v>
      </c>
      <c r="R270" s="149">
        <f>Q270*H270</f>
        <v>3.2000000000000002E-3</v>
      </c>
      <c r="S270" s="149">
        <v>0</v>
      </c>
      <c r="T270" s="150">
        <f>S270*H270</f>
        <v>0</v>
      </c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R270" s="151" t="s">
        <v>183</v>
      </c>
      <c r="AT270" s="151" t="s">
        <v>118</v>
      </c>
      <c r="AU270" s="151" t="s">
        <v>123</v>
      </c>
      <c r="AY270" s="16" t="s">
        <v>116</v>
      </c>
      <c r="BE270" s="152">
        <f>IF(N270="základná",J270,0)</f>
        <v>0</v>
      </c>
      <c r="BF270" s="152">
        <f>IF(N270="znížená",J270,0)</f>
        <v>0</v>
      </c>
      <c r="BG270" s="152">
        <f>IF(N270="zákl. prenesená",J270,0)</f>
        <v>0</v>
      </c>
      <c r="BH270" s="152">
        <f>IF(N270="zníž. prenesená",J270,0)</f>
        <v>0</v>
      </c>
      <c r="BI270" s="152">
        <f>IF(N270="nulová",J270,0)</f>
        <v>0</v>
      </c>
      <c r="BJ270" s="16" t="s">
        <v>123</v>
      </c>
      <c r="BK270" s="153">
        <f>ROUND(I270*H270,3)</f>
        <v>0</v>
      </c>
      <c r="BL270" s="16" t="s">
        <v>183</v>
      </c>
      <c r="BM270" s="151" t="s">
        <v>382</v>
      </c>
    </row>
    <row r="271" spans="1:65" s="2" customFormat="1" ht="19.5" x14ac:dyDescent="0.2">
      <c r="A271" s="31"/>
      <c r="B271" s="32"/>
      <c r="C271" s="31"/>
      <c r="D271" s="154" t="s">
        <v>125</v>
      </c>
      <c r="E271" s="31"/>
      <c r="F271" s="155" t="s">
        <v>383</v>
      </c>
      <c r="G271" s="31"/>
      <c r="H271" s="31"/>
      <c r="I271" s="156"/>
      <c r="J271" s="31"/>
      <c r="K271" s="31"/>
      <c r="L271" s="32"/>
      <c r="M271" s="157"/>
      <c r="N271" s="158"/>
      <c r="O271" s="57"/>
      <c r="P271" s="57"/>
      <c r="Q271" s="57"/>
      <c r="R271" s="57"/>
      <c r="S271" s="57"/>
      <c r="T271" s="58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T271" s="16" t="s">
        <v>125</v>
      </c>
      <c r="AU271" s="16" t="s">
        <v>123</v>
      </c>
    </row>
    <row r="272" spans="1:65" s="2" customFormat="1" ht="24.2" customHeight="1" x14ac:dyDescent="0.2">
      <c r="A272" s="31"/>
      <c r="B272" s="139"/>
      <c r="C272" s="140" t="s">
        <v>384</v>
      </c>
      <c r="D272" s="140" t="s">
        <v>118</v>
      </c>
      <c r="E272" s="141" t="s">
        <v>385</v>
      </c>
      <c r="F272" s="142" t="s">
        <v>386</v>
      </c>
      <c r="G272" s="143" t="s">
        <v>194</v>
      </c>
      <c r="H272" s="144">
        <v>10</v>
      </c>
      <c r="I272" s="145"/>
      <c r="J272" s="144">
        <f>ROUND(I272*H272,3)</f>
        <v>0</v>
      </c>
      <c r="K272" s="146"/>
      <c r="L272" s="32"/>
      <c r="M272" s="147" t="s">
        <v>1</v>
      </c>
      <c r="N272" s="148" t="s">
        <v>37</v>
      </c>
      <c r="O272" s="57"/>
      <c r="P272" s="149">
        <f>O272*H272</f>
        <v>0</v>
      </c>
      <c r="Q272" s="149">
        <v>2.5000000000000001E-4</v>
      </c>
      <c r="R272" s="149">
        <f>Q272*H272</f>
        <v>2.5000000000000001E-3</v>
      </c>
      <c r="S272" s="149">
        <v>0</v>
      </c>
      <c r="T272" s="150">
        <f>S272*H272</f>
        <v>0</v>
      </c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R272" s="151" t="s">
        <v>183</v>
      </c>
      <c r="AT272" s="151" t="s">
        <v>118</v>
      </c>
      <c r="AU272" s="151" t="s">
        <v>123</v>
      </c>
      <c r="AY272" s="16" t="s">
        <v>116</v>
      </c>
      <c r="BE272" s="152">
        <f>IF(N272="základná",J272,0)</f>
        <v>0</v>
      </c>
      <c r="BF272" s="152">
        <f>IF(N272="znížená",J272,0)</f>
        <v>0</v>
      </c>
      <c r="BG272" s="152">
        <f>IF(N272="zákl. prenesená",J272,0)</f>
        <v>0</v>
      </c>
      <c r="BH272" s="152">
        <f>IF(N272="zníž. prenesená",J272,0)</f>
        <v>0</v>
      </c>
      <c r="BI272" s="152">
        <f>IF(N272="nulová",J272,0)</f>
        <v>0</v>
      </c>
      <c r="BJ272" s="16" t="s">
        <v>123</v>
      </c>
      <c r="BK272" s="153">
        <f>ROUND(I272*H272,3)</f>
        <v>0</v>
      </c>
      <c r="BL272" s="16" t="s">
        <v>183</v>
      </c>
      <c r="BM272" s="151" t="s">
        <v>387</v>
      </c>
    </row>
    <row r="273" spans="1:65" s="2" customFormat="1" ht="19.5" x14ac:dyDescent="0.2">
      <c r="A273" s="31"/>
      <c r="B273" s="32"/>
      <c r="C273" s="31"/>
      <c r="D273" s="154" t="s">
        <v>125</v>
      </c>
      <c r="E273" s="31"/>
      <c r="F273" s="155" t="s">
        <v>388</v>
      </c>
      <c r="G273" s="31"/>
      <c r="H273" s="31"/>
      <c r="I273" s="156"/>
      <c r="J273" s="31"/>
      <c r="K273" s="31"/>
      <c r="L273" s="32"/>
      <c r="M273" s="157"/>
      <c r="N273" s="158"/>
      <c r="O273" s="57"/>
      <c r="P273" s="57"/>
      <c r="Q273" s="57"/>
      <c r="R273" s="57"/>
      <c r="S273" s="57"/>
      <c r="T273" s="58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T273" s="16" t="s">
        <v>125</v>
      </c>
      <c r="AU273" s="16" t="s">
        <v>123</v>
      </c>
    </row>
    <row r="274" spans="1:65" s="2" customFormat="1" ht="14.45" customHeight="1" x14ac:dyDescent="0.2">
      <c r="A274" s="31"/>
      <c r="B274" s="139"/>
      <c r="C274" s="140" t="s">
        <v>389</v>
      </c>
      <c r="D274" s="140" t="s">
        <v>118</v>
      </c>
      <c r="E274" s="141" t="s">
        <v>390</v>
      </c>
      <c r="F274" s="142" t="s">
        <v>391</v>
      </c>
      <c r="G274" s="143" t="s">
        <v>164</v>
      </c>
      <c r="H274" s="144">
        <v>30</v>
      </c>
      <c r="I274" s="145"/>
      <c r="J274" s="144">
        <f>ROUND(I274*H274,3)</f>
        <v>0</v>
      </c>
      <c r="K274" s="146"/>
      <c r="L274" s="32"/>
      <c r="M274" s="147" t="s">
        <v>1</v>
      </c>
      <c r="N274" s="148" t="s">
        <v>37</v>
      </c>
      <c r="O274" s="57"/>
      <c r="P274" s="149">
        <f>O274*H274</f>
        <v>0</v>
      </c>
      <c r="Q274" s="149">
        <v>2.3900000000000002E-3</v>
      </c>
      <c r="R274" s="149">
        <f>Q274*H274</f>
        <v>7.17E-2</v>
      </c>
      <c r="S274" s="149">
        <v>0</v>
      </c>
      <c r="T274" s="150">
        <f>S274*H274</f>
        <v>0</v>
      </c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R274" s="151" t="s">
        <v>183</v>
      </c>
      <c r="AT274" s="151" t="s">
        <v>118</v>
      </c>
      <c r="AU274" s="151" t="s">
        <v>123</v>
      </c>
      <c r="AY274" s="16" t="s">
        <v>116</v>
      </c>
      <c r="BE274" s="152">
        <f>IF(N274="základná",J274,0)</f>
        <v>0</v>
      </c>
      <c r="BF274" s="152">
        <f>IF(N274="znížená",J274,0)</f>
        <v>0</v>
      </c>
      <c r="BG274" s="152">
        <f>IF(N274="zákl. prenesená",J274,0)</f>
        <v>0</v>
      </c>
      <c r="BH274" s="152">
        <f>IF(N274="zníž. prenesená",J274,0)</f>
        <v>0</v>
      </c>
      <c r="BI274" s="152">
        <f>IF(N274="nulová",J274,0)</f>
        <v>0</v>
      </c>
      <c r="BJ274" s="16" t="s">
        <v>123</v>
      </c>
      <c r="BK274" s="153">
        <f>ROUND(I274*H274,3)</f>
        <v>0</v>
      </c>
      <c r="BL274" s="16" t="s">
        <v>183</v>
      </c>
      <c r="BM274" s="151" t="s">
        <v>392</v>
      </c>
    </row>
    <row r="275" spans="1:65" s="2" customFormat="1" ht="19.5" x14ac:dyDescent="0.2">
      <c r="A275" s="31"/>
      <c r="B275" s="32"/>
      <c r="C275" s="31"/>
      <c r="D275" s="154" t="s">
        <v>125</v>
      </c>
      <c r="E275" s="31"/>
      <c r="F275" s="155" t="s">
        <v>393</v>
      </c>
      <c r="G275" s="31"/>
      <c r="H275" s="31"/>
      <c r="I275" s="156"/>
      <c r="J275" s="31"/>
      <c r="K275" s="31"/>
      <c r="L275" s="32"/>
      <c r="M275" s="157"/>
      <c r="N275" s="158"/>
      <c r="O275" s="57"/>
      <c r="P275" s="57"/>
      <c r="Q275" s="57"/>
      <c r="R275" s="57"/>
      <c r="S275" s="57"/>
      <c r="T275" s="58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T275" s="16" t="s">
        <v>125</v>
      </c>
      <c r="AU275" s="16" t="s">
        <v>123</v>
      </c>
    </row>
    <row r="276" spans="1:65" s="13" customFormat="1" x14ac:dyDescent="0.2">
      <c r="B276" s="159"/>
      <c r="D276" s="154" t="s">
        <v>127</v>
      </c>
      <c r="E276" s="160" t="s">
        <v>1</v>
      </c>
      <c r="F276" s="161" t="s">
        <v>288</v>
      </c>
      <c r="H276" s="162">
        <v>30</v>
      </c>
      <c r="I276" s="163"/>
      <c r="L276" s="159"/>
      <c r="M276" s="164"/>
      <c r="N276" s="165"/>
      <c r="O276" s="165"/>
      <c r="P276" s="165"/>
      <c r="Q276" s="165"/>
      <c r="R276" s="165"/>
      <c r="S276" s="165"/>
      <c r="T276" s="166"/>
      <c r="AT276" s="160" t="s">
        <v>127</v>
      </c>
      <c r="AU276" s="160" t="s">
        <v>123</v>
      </c>
      <c r="AV276" s="13" t="s">
        <v>123</v>
      </c>
      <c r="AW276" s="13" t="s">
        <v>27</v>
      </c>
      <c r="AX276" s="13" t="s">
        <v>79</v>
      </c>
      <c r="AY276" s="160" t="s">
        <v>116</v>
      </c>
    </row>
    <row r="277" spans="1:65" s="2" customFormat="1" ht="24.2" customHeight="1" x14ac:dyDescent="0.2">
      <c r="A277" s="31"/>
      <c r="B277" s="139"/>
      <c r="C277" s="140" t="s">
        <v>394</v>
      </c>
      <c r="D277" s="140" t="s">
        <v>118</v>
      </c>
      <c r="E277" s="141" t="s">
        <v>395</v>
      </c>
      <c r="F277" s="142" t="s">
        <v>396</v>
      </c>
      <c r="G277" s="143" t="s">
        <v>194</v>
      </c>
      <c r="H277" s="144">
        <v>12</v>
      </c>
      <c r="I277" s="145"/>
      <c r="J277" s="144">
        <f>ROUND(I277*H277,3)</f>
        <v>0</v>
      </c>
      <c r="K277" s="146"/>
      <c r="L277" s="32"/>
      <c r="M277" s="147" t="s">
        <v>1</v>
      </c>
      <c r="N277" s="148" t="s">
        <v>37</v>
      </c>
      <c r="O277" s="57"/>
      <c r="P277" s="149">
        <f>O277*H277</f>
        <v>0</v>
      </c>
      <c r="Q277" s="149">
        <v>1.42E-3</v>
      </c>
      <c r="R277" s="149">
        <f>Q277*H277</f>
        <v>1.704E-2</v>
      </c>
      <c r="S277" s="149">
        <v>0</v>
      </c>
      <c r="T277" s="150">
        <f>S277*H277</f>
        <v>0</v>
      </c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R277" s="151" t="s">
        <v>183</v>
      </c>
      <c r="AT277" s="151" t="s">
        <v>118</v>
      </c>
      <c r="AU277" s="151" t="s">
        <v>123</v>
      </c>
      <c r="AY277" s="16" t="s">
        <v>116</v>
      </c>
      <c r="BE277" s="152">
        <f>IF(N277="základná",J277,0)</f>
        <v>0</v>
      </c>
      <c r="BF277" s="152">
        <f>IF(N277="znížená",J277,0)</f>
        <v>0</v>
      </c>
      <c r="BG277" s="152">
        <f>IF(N277="zákl. prenesená",J277,0)</f>
        <v>0</v>
      </c>
      <c r="BH277" s="152">
        <f>IF(N277="zníž. prenesená",J277,0)</f>
        <v>0</v>
      </c>
      <c r="BI277" s="152">
        <f>IF(N277="nulová",J277,0)</f>
        <v>0</v>
      </c>
      <c r="BJ277" s="16" t="s">
        <v>123</v>
      </c>
      <c r="BK277" s="153">
        <f>ROUND(I277*H277,3)</f>
        <v>0</v>
      </c>
      <c r="BL277" s="16" t="s">
        <v>183</v>
      </c>
      <c r="BM277" s="151" t="s">
        <v>397</v>
      </c>
    </row>
    <row r="278" spans="1:65" s="2" customFormat="1" ht="19.5" x14ac:dyDescent="0.2">
      <c r="A278" s="31"/>
      <c r="B278" s="32"/>
      <c r="C278" s="31"/>
      <c r="D278" s="154" t="s">
        <v>125</v>
      </c>
      <c r="E278" s="31"/>
      <c r="F278" s="155" t="s">
        <v>398</v>
      </c>
      <c r="G278" s="31"/>
      <c r="H278" s="31"/>
      <c r="I278" s="156"/>
      <c r="J278" s="31"/>
      <c r="K278" s="31"/>
      <c r="L278" s="32"/>
      <c r="M278" s="157"/>
      <c r="N278" s="158"/>
      <c r="O278" s="57"/>
      <c r="P278" s="57"/>
      <c r="Q278" s="57"/>
      <c r="R278" s="57"/>
      <c r="S278" s="57"/>
      <c r="T278" s="58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T278" s="16" t="s">
        <v>125</v>
      </c>
      <c r="AU278" s="16" t="s">
        <v>123</v>
      </c>
    </row>
    <row r="279" spans="1:65" s="13" customFormat="1" x14ac:dyDescent="0.2">
      <c r="B279" s="159"/>
      <c r="D279" s="154" t="s">
        <v>127</v>
      </c>
      <c r="E279" s="160" t="s">
        <v>1</v>
      </c>
      <c r="F279" s="161" t="s">
        <v>399</v>
      </c>
      <c r="H279" s="162">
        <v>12</v>
      </c>
      <c r="I279" s="163"/>
      <c r="L279" s="159"/>
      <c r="M279" s="164"/>
      <c r="N279" s="165"/>
      <c r="O279" s="165"/>
      <c r="P279" s="165"/>
      <c r="Q279" s="165"/>
      <c r="R279" s="165"/>
      <c r="S279" s="165"/>
      <c r="T279" s="166"/>
      <c r="AT279" s="160" t="s">
        <v>127</v>
      </c>
      <c r="AU279" s="160" t="s">
        <v>123</v>
      </c>
      <c r="AV279" s="13" t="s">
        <v>123</v>
      </c>
      <c r="AW279" s="13" t="s">
        <v>27</v>
      </c>
      <c r="AX279" s="13" t="s">
        <v>79</v>
      </c>
      <c r="AY279" s="160" t="s">
        <v>116</v>
      </c>
    </row>
    <row r="280" spans="1:65" s="2" customFormat="1" ht="14.45" customHeight="1" x14ac:dyDescent="0.2">
      <c r="A280" s="31"/>
      <c r="B280" s="139"/>
      <c r="C280" s="140" t="s">
        <v>400</v>
      </c>
      <c r="D280" s="140" t="s">
        <v>118</v>
      </c>
      <c r="E280" s="141" t="s">
        <v>401</v>
      </c>
      <c r="F280" s="142" t="s">
        <v>402</v>
      </c>
      <c r="G280" s="143" t="s">
        <v>194</v>
      </c>
      <c r="H280" s="144">
        <v>6</v>
      </c>
      <c r="I280" s="145"/>
      <c r="J280" s="144">
        <f>ROUND(I280*H280,3)</f>
        <v>0</v>
      </c>
      <c r="K280" s="146"/>
      <c r="L280" s="32"/>
      <c r="M280" s="147" t="s">
        <v>1</v>
      </c>
      <c r="N280" s="148" t="s">
        <v>37</v>
      </c>
      <c r="O280" s="57"/>
      <c r="P280" s="149">
        <f>O280*H280</f>
        <v>0</v>
      </c>
      <c r="Q280" s="149">
        <v>2.0500000000000002E-3</v>
      </c>
      <c r="R280" s="149">
        <f>Q280*H280</f>
        <v>1.2300000000000002E-2</v>
      </c>
      <c r="S280" s="149">
        <v>0</v>
      </c>
      <c r="T280" s="150">
        <f>S280*H280</f>
        <v>0</v>
      </c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R280" s="151" t="s">
        <v>183</v>
      </c>
      <c r="AT280" s="151" t="s">
        <v>118</v>
      </c>
      <c r="AU280" s="151" t="s">
        <v>123</v>
      </c>
      <c r="AY280" s="16" t="s">
        <v>116</v>
      </c>
      <c r="BE280" s="152">
        <f>IF(N280="základná",J280,0)</f>
        <v>0</v>
      </c>
      <c r="BF280" s="152">
        <f>IF(N280="znížená",J280,0)</f>
        <v>0</v>
      </c>
      <c r="BG280" s="152">
        <f>IF(N280="zákl. prenesená",J280,0)</f>
        <v>0</v>
      </c>
      <c r="BH280" s="152">
        <f>IF(N280="zníž. prenesená",J280,0)</f>
        <v>0</v>
      </c>
      <c r="BI280" s="152">
        <f>IF(N280="nulová",J280,0)</f>
        <v>0</v>
      </c>
      <c r="BJ280" s="16" t="s">
        <v>123</v>
      </c>
      <c r="BK280" s="153">
        <f>ROUND(I280*H280,3)</f>
        <v>0</v>
      </c>
      <c r="BL280" s="16" t="s">
        <v>183</v>
      </c>
      <c r="BM280" s="151" t="s">
        <v>403</v>
      </c>
    </row>
    <row r="281" spans="1:65" s="2" customFormat="1" ht="19.5" x14ac:dyDescent="0.2">
      <c r="A281" s="31"/>
      <c r="B281" s="32"/>
      <c r="C281" s="31"/>
      <c r="D281" s="154" t="s">
        <v>125</v>
      </c>
      <c r="E281" s="31"/>
      <c r="F281" s="155" t="s">
        <v>404</v>
      </c>
      <c r="G281" s="31"/>
      <c r="H281" s="31"/>
      <c r="I281" s="156"/>
      <c r="J281" s="31"/>
      <c r="K281" s="31"/>
      <c r="L281" s="32"/>
      <c r="M281" s="157"/>
      <c r="N281" s="158"/>
      <c r="O281" s="57"/>
      <c r="P281" s="57"/>
      <c r="Q281" s="57"/>
      <c r="R281" s="57"/>
      <c r="S281" s="57"/>
      <c r="T281" s="58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T281" s="16" t="s">
        <v>125</v>
      </c>
      <c r="AU281" s="16" t="s">
        <v>123</v>
      </c>
    </row>
    <row r="282" spans="1:65" s="2" customFormat="1" ht="24.2" customHeight="1" x14ac:dyDescent="0.2">
      <c r="A282" s="31"/>
      <c r="B282" s="139"/>
      <c r="C282" s="140" t="s">
        <v>405</v>
      </c>
      <c r="D282" s="140" t="s">
        <v>118</v>
      </c>
      <c r="E282" s="141" t="s">
        <v>406</v>
      </c>
      <c r="F282" s="142" t="s">
        <v>407</v>
      </c>
      <c r="G282" s="143" t="s">
        <v>200</v>
      </c>
      <c r="H282" s="144">
        <v>2</v>
      </c>
      <c r="I282" s="145"/>
      <c r="J282" s="144">
        <f>ROUND(I282*H282,3)</f>
        <v>0</v>
      </c>
      <c r="K282" s="146"/>
      <c r="L282" s="32"/>
      <c r="M282" s="147" t="s">
        <v>1</v>
      </c>
      <c r="N282" s="148" t="s">
        <v>37</v>
      </c>
      <c r="O282" s="57"/>
      <c r="P282" s="149">
        <f>O282*H282</f>
        <v>0</v>
      </c>
      <c r="Q282" s="149">
        <v>4.2000000000000002E-4</v>
      </c>
      <c r="R282" s="149">
        <f>Q282*H282</f>
        <v>8.4000000000000003E-4</v>
      </c>
      <c r="S282" s="149">
        <v>0</v>
      </c>
      <c r="T282" s="150">
        <f>S282*H282</f>
        <v>0</v>
      </c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R282" s="151" t="s">
        <v>183</v>
      </c>
      <c r="AT282" s="151" t="s">
        <v>118</v>
      </c>
      <c r="AU282" s="151" t="s">
        <v>123</v>
      </c>
      <c r="AY282" s="16" t="s">
        <v>116</v>
      </c>
      <c r="BE282" s="152">
        <f>IF(N282="základná",J282,0)</f>
        <v>0</v>
      </c>
      <c r="BF282" s="152">
        <f>IF(N282="znížená",J282,0)</f>
        <v>0</v>
      </c>
      <c r="BG282" s="152">
        <f>IF(N282="zákl. prenesená",J282,0)</f>
        <v>0</v>
      </c>
      <c r="BH282" s="152">
        <f>IF(N282="zníž. prenesená",J282,0)</f>
        <v>0</v>
      </c>
      <c r="BI282" s="152">
        <f>IF(N282="nulová",J282,0)</f>
        <v>0</v>
      </c>
      <c r="BJ282" s="16" t="s">
        <v>123</v>
      </c>
      <c r="BK282" s="153">
        <f>ROUND(I282*H282,3)</f>
        <v>0</v>
      </c>
      <c r="BL282" s="16" t="s">
        <v>183</v>
      </c>
      <c r="BM282" s="151" t="s">
        <v>408</v>
      </c>
    </row>
    <row r="283" spans="1:65" s="2" customFormat="1" ht="19.5" x14ac:dyDescent="0.2">
      <c r="A283" s="31"/>
      <c r="B283" s="32"/>
      <c r="C283" s="31"/>
      <c r="D283" s="154" t="s">
        <v>125</v>
      </c>
      <c r="E283" s="31"/>
      <c r="F283" s="155" t="s">
        <v>409</v>
      </c>
      <c r="G283" s="31"/>
      <c r="H283" s="31"/>
      <c r="I283" s="156"/>
      <c r="J283" s="31"/>
      <c r="K283" s="31"/>
      <c r="L283" s="32"/>
      <c r="M283" s="157"/>
      <c r="N283" s="158"/>
      <c r="O283" s="57"/>
      <c r="P283" s="57"/>
      <c r="Q283" s="57"/>
      <c r="R283" s="57"/>
      <c r="S283" s="57"/>
      <c r="T283" s="58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T283" s="16" t="s">
        <v>125</v>
      </c>
      <c r="AU283" s="16" t="s">
        <v>123</v>
      </c>
    </row>
    <row r="284" spans="1:65" s="2" customFormat="1" ht="24.2" customHeight="1" x14ac:dyDescent="0.2">
      <c r="A284" s="31"/>
      <c r="B284" s="139"/>
      <c r="C284" s="140" t="s">
        <v>410</v>
      </c>
      <c r="D284" s="140" t="s">
        <v>118</v>
      </c>
      <c r="E284" s="141" t="s">
        <v>411</v>
      </c>
      <c r="F284" s="142" t="s">
        <v>412</v>
      </c>
      <c r="G284" s="143" t="s">
        <v>194</v>
      </c>
      <c r="H284" s="144">
        <v>10</v>
      </c>
      <c r="I284" s="145"/>
      <c r="J284" s="144">
        <f>ROUND(I284*H284,3)</f>
        <v>0</v>
      </c>
      <c r="K284" s="146"/>
      <c r="L284" s="32"/>
      <c r="M284" s="147" t="s">
        <v>1</v>
      </c>
      <c r="N284" s="148" t="s">
        <v>37</v>
      </c>
      <c r="O284" s="57"/>
      <c r="P284" s="149">
        <f>O284*H284</f>
        <v>0</v>
      </c>
      <c r="Q284" s="149">
        <v>1.3699999999999999E-3</v>
      </c>
      <c r="R284" s="149">
        <f>Q284*H284</f>
        <v>1.3699999999999999E-2</v>
      </c>
      <c r="S284" s="149">
        <v>0</v>
      </c>
      <c r="T284" s="150">
        <f>S284*H284</f>
        <v>0</v>
      </c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R284" s="151" t="s">
        <v>183</v>
      </c>
      <c r="AT284" s="151" t="s">
        <v>118</v>
      </c>
      <c r="AU284" s="151" t="s">
        <v>123</v>
      </c>
      <c r="AY284" s="16" t="s">
        <v>116</v>
      </c>
      <c r="BE284" s="152">
        <f>IF(N284="základná",J284,0)</f>
        <v>0</v>
      </c>
      <c r="BF284" s="152">
        <f>IF(N284="znížená",J284,0)</f>
        <v>0</v>
      </c>
      <c r="BG284" s="152">
        <f>IF(N284="zákl. prenesená",J284,0)</f>
        <v>0</v>
      </c>
      <c r="BH284" s="152">
        <f>IF(N284="zníž. prenesená",J284,0)</f>
        <v>0</v>
      </c>
      <c r="BI284" s="152">
        <f>IF(N284="nulová",J284,0)</f>
        <v>0</v>
      </c>
      <c r="BJ284" s="16" t="s">
        <v>123</v>
      </c>
      <c r="BK284" s="153">
        <f>ROUND(I284*H284,3)</f>
        <v>0</v>
      </c>
      <c r="BL284" s="16" t="s">
        <v>183</v>
      </c>
      <c r="BM284" s="151" t="s">
        <v>413</v>
      </c>
    </row>
    <row r="285" spans="1:65" s="2" customFormat="1" x14ac:dyDescent="0.2">
      <c r="A285" s="31"/>
      <c r="B285" s="32"/>
      <c r="C285" s="31"/>
      <c r="D285" s="154" t="s">
        <v>125</v>
      </c>
      <c r="E285" s="31"/>
      <c r="F285" s="155" t="s">
        <v>414</v>
      </c>
      <c r="G285" s="31"/>
      <c r="H285" s="31"/>
      <c r="I285" s="156"/>
      <c r="J285" s="31"/>
      <c r="K285" s="31"/>
      <c r="L285" s="32"/>
      <c r="M285" s="157"/>
      <c r="N285" s="158"/>
      <c r="O285" s="57"/>
      <c r="P285" s="57"/>
      <c r="Q285" s="57"/>
      <c r="R285" s="57"/>
      <c r="S285" s="57"/>
      <c r="T285" s="58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T285" s="16" t="s">
        <v>125</v>
      </c>
      <c r="AU285" s="16" t="s">
        <v>123</v>
      </c>
    </row>
    <row r="286" spans="1:65" s="2" customFormat="1" ht="24.2" customHeight="1" x14ac:dyDescent="0.2">
      <c r="A286" s="31"/>
      <c r="B286" s="139"/>
      <c r="C286" s="140" t="s">
        <v>415</v>
      </c>
      <c r="D286" s="140" t="s">
        <v>118</v>
      </c>
      <c r="E286" s="141" t="s">
        <v>416</v>
      </c>
      <c r="F286" s="142" t="s">
        <v>417</v>
      </c>
      <c r="G286" s="143" t="s">
        <v>200</v>
      </c>
      <c r="H286" s="144">
        <v>2</v>
      </c>
      <c r="I286" s="145"/>
      <c r="J286" s="144">
        <f>ROUND(I286*H286,3)</f>
        <v>0</v>
      </c>
      <c r="K286" s="146"/>
      <c r="L286" s="32"/>
      <c r="M286" s="147" t="s">
        <v>1</v>
      </c>
      <c r="N286" s="148" t="s">
        <v>37</v>
      </c>
      <c r="O286" s="57"/>
      <c r="P286" s="149">
        <f>O286*H286</f>
        <v>0</v>
      </c>
      <c r="Q286" s="149">
        <v>3.1E-4</v>
      </c>
      <c r="R286" s="149">
        <f>Q286*H286</f>
        <v>6.2E-4</v>
      </c>
      <c r="S286" s="149">
        <v>0</v>
      </c>
      <c r="T286" s="150">
        <f>S286*H286</f>
        <v>0</v>
      </c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R286" s="151" t="s">
        <v>183</v>
      </c>
      <c r="AT286" s="151" t="s">
        <v>118</v>
      </c>
      <c r="AU286" s="151" t="s">
        <v>123</v>
      </c>
      <c r="AY286" s="16" t="s">
        <v>116</v>
      </c>
      <c r="BE286" s="152">
        <f>IF(N286="základná",J286,0)</f>
        <v>0</v>
      </c>
      <c r="BF286" s="152">
        <f>IF(N286="znížená",J286,0)</f>
        <v>0</v>
      </c>
      <c r="BG286" s="152">
        <f>IF(N286="zákl. prenesená",J286,0)</f>
        <v>0</v>
      </c>
      <c r="BH286" s="152">
        <f>IF(N286="zníž. prenesená",J286,0)</f>
        <v>0</v>
      </c>
      <c r="BI286" s="152">
        <f>IF(N286="nulová",J286,0)</f>
        <v>0</v>
      </c>
      <c r="BJ286" s="16" t="s">
        <v>123</v>
      </c>
      <c r="BK286" s="153">
        <f>ROUND(I286*H286,3)</f>
        <v>0</v>
      </c>
      <c r="BL286" s="16" t="s">
        <v>183</v>
      </c>
      <c r="BM286" s="151" t="s">
        <v>418</v>
      </c>
    </row>
    <row r="287" spans="1:65" s="2" customFormat="1" x14ac:dyDescent="0.2">
      <c r="A287" s="31"/>
      <c r="B287" s="32"/>
      <c r="C287" s="31"/>
      <c r="D287" s="154" t="s">
        <v>125</v>
      </c>
      <c r="E287" s="31"/>
      <c r="F287" s="155" t="s">
        <v>419</v>
      </c>
      <c r="G287" s="31"/>
      <c r="H287" s="31"/>
      <c r="I287" s="156"/>
      <c r="J287" s="31"/>
      <c r="K287" s="31"/>
      <c r="L287" s="32"/>
      <c r="M287" s="157"/>
      <c r="N287" s="158"/>
      <c r="O287" s="57"/>
      <c r="P287" s="57"/>
      <c r="Q287" s="57"/>
      <c r="R287" s="57"/>
      <c r="S287" s="57"/>
      <c r="T287" s="58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T287" s="16" t="s">
        <v>125</v>
      </c>
      <c r="AU287" s="16" t="s">
        <v>123</v>
      </c>
    </row>
    <row r="288" spans="1:65" s="2" customFormat="1" ht="24.2" customHeight="1" x14ac:dyDescent="0.2">
      <c r="A288" s="31"/>
      <c r="B288" s="139"/>
      <c r="C288" s="140" t="s">
        <v>420</v>
      </c>
      <c r="D288" s="140" t="s">
        <v>118</v>
      </c>
      <c r="E288" s="141" t="s">
        <v>421</v>
      </c>
      <c r="F288" s="142" t="s">
        <v>422</v>
      </c>
      <c r="G288" s="143" t="s">
        <v>369</v>
      </c>
      <c r="H288" s="145"/>
      <c r="I288" s="145"/>
      <c r="J288" s="144">
        <f>ROUND(I288*H288,3)</f>
        <v>0</v>
      </c>
      <c r="K288" s="146"/>
      <c r="L288" s="32"/>
      <c r="M288" s="147" t="s">
        <v>1</v>
      </c>
      <c r="N288" s="148" t="s">
        <v>37</v>
      </c>
      <c r="O288" s="57"/>
      <c r="P288" s="149">
        <f>O288*H288</f>
        <v>0</v>
      </c>
      <c r="Q288" s="149">
        <v>0</v>
      </c>
      <c r="R288" s="149">
        <f>Q288*H288</f>
        <v>0</v>
      </c>
      <c r="S288" s="149">
        <v>0</v>
      </c>
      <c r="T288" s="150">
        <f>S288*H288</f>
        <v>0</v>
      </c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R288" s="151" t="s">
        <v>183</v>
      </c>
      <c r="AT288" s="151" t="s">
        <v>118</v>
      </c>
      <c r="AU288" s="151" t="s">
        <v>123</v>
      </c>
      <c r="AY288" s="16" t="s">
        <v>116</v>
      </c>
      <c r="BE288" s="152">
        <f>IF(N288="základná",J288,0)</f>
        <v>0</v>
      </c>
      <c r="BF288" s="152">
        <f>IF(N288="znížená",J288,0)</f>
        <v>0</v>
      </c>
      <c r="BG288" s="152">
        <f>IF(N288="zákl. prenesená",J288,0)</f>
        <v>0</v>
      </c>
      <c r="BH288" s="152">
        <f>IF(N288="zníž. prenesená",J288,0)</f>
        <v>0</v>
      </c>
      <c r="BI288" s="152">
        <f>IF(N288="nulová",J288,0)</f>
        <v>0</v>
      </c>
      <c r="BJ288" s="16" t="s">
        <v>123</v>
      </c>
      <c r="BK288" s="153">
        <f>ROUND(I288*H288,3)</f>
        <v>0</v>
      </c>
      <c r="BL288" s="16" t="s">
        <v>183</v>
      </c>
      <c r="BM288" s="151" t="s">
        <v>423</v>
      </c>
    </row>
    <row r="289" spans="1:65" s="2" customFormat="1" x14ac:dyDescent="0.2">
      <c r="A289" s="31"/>
      <c r="B289" s="32"/>
      <c r="C289" s="31"/>
      <c r="D289" s="154" t="s">
        <v>125</v>
      </c>
      <c r="E289" s="31"/>
      <c r="F289" s="155" t="s">
        <v>424</v>
      </c>
      <c r="G289" s="31"/>
      <c r="H289" s="31"/>
      <c r="I289" s="156"/>
      <c r="J289" s="31"/>
      <c r="K289" s="31"/>
      <c r="L289" s="32"/>
      <c r="M289" s="157"/>
      <c r="N289" s="158"/>
      <c r="O289" s="57"/>
      <c r="P289" s="57"/>
      <c r="Q289" s="57"/>
      <c r="R289" s="57"/>
      <c r="S289" s="57"/>
      <c r="T289" s="58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T289" s="16" t="s">
        <v>125</v>
      </c>
      <c r="AU289" s="16" t="s">
        <v>123</v>
      </c>
    </row>
    <row r="290" spans="1:65" s="12" customFormat="1" ht="22.9" customHeight="1" x14ac:dyDescent="0.2">
      <c r="B290" s="126"/>
      <c r="D290" s="127" t="s">
        <v>70</v>
      </c>
      <c r="E290" s="137" t="s">
        <v>425</v>
      </c>
      <c r="F290" s="137" t="s">
        <v>426</v>
      </c>
      <c r="I290" s="129"/>
      <c r="J290" s="138">
        <f>BK290</f>
        <v>0</v>
      </c>
      <c r="L290" s="126"/>
      <c r="M290" s="131"/>
      <c r="N290" s="132"/>
      <c r="O290" s="132"/>
      <c r="P290" s="133">
        <f>SUM(P291:P296)</f>
        <v>0</v>
      </c>
      <c r="Q290" s="132"/>
      <c r="R290" s="133">
        <f>SUM(R291:R296)</f>
        <v>8.0549999999999997E-3</v>
      </c>
      <c r="S290" s="132"/>
      <c r="T290" s="134">
        <f>SUM(T291:T296)</f>
        <v>0</v>
      </c>
      <c r="AR290" s="127" t="s">
        <v>123</v>
      </c>
      <c r="AT290" s="135" t="s">
        <v>70</v>
      </c>
      <c r="AU290" s="135" t="s">
        <v>79</v>
      </c>
      <c r="AY290" s="127" t="s">
        <v>116</v>
      </c>
      <c r="BK290" s="136">
        <f>SUM(BK291:BK296)</f>
        <v>0</v>
      </c>
    </row>
    <row r="291" spans="1:65" s="2" customFormat="1" ht="14.45" customHeight="1" x14ac:dyDescent="0.2">
      <c r="A291" s="31"/>
      <c r="B291" s="139"/>
      <c r="C291" s="140" t="s">
        <v>427</v>
      </c>
      <c r="D291" s="140" t="s">
        <v>118</v>
      </c>
      <c r="E291" s="141" t="s">
        <v>428</v>
      </c>
      <c r="F291" s="142" t="s">
        <v>429</v>
      </c>
      <c r="G291" s="143" t="s">
        <v>164</v>
      </c>
      <c r="H291" s="144">
        <v>30</v>
      </c>
      <c r="I291" s="145"/>
      <c r="J291" s="144">
        <f>ROUND(I291*H291,3)</f>
        <v>0</v>
      </c>
      <c r="K291" s="146"/>
      <c r="L291" s="32"/>
      <c r="M291" s="147" t="s">
        <v>1</v>
      </c>
      <c r="N291" s="148" t="s">
        <v>37</v>
      </c>
      <c r="O291" s="57"/>
      <c r="P291" s="149">
        <f>O291*H291</f>
        <v>0</v>
      </c>
      <c r="Q291" s="149">
        <v>5.0000000000000002E-5</v>
      </c>
      <c r="R291" s="149">
        <f>Q291*H291</f>
        <v>1.5E-3</v>
      </c>
      <c r="S291" s="149">
        <v>0</v>
      </c>
      <c r="T291" s="150">
        <f>S291*H291</f>
        <v>0</v>
      </c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R291" s="151" t="s">
        <v>183</v>
      </c>
      <c r="AT291" s="151" t="s">
        <v>118</v>
      </c>
      <c r="AU291" s="151" t="s">
        <v>123</v>
      </c>
      <c r="AY291" s="16" t="s">
        <v>116</v>
      </c>
      <c r="BE291" s="152">
        <f>IF(N291="základná",J291,0)</f>
        <v>0</v>
      </c>
      <c r="BF291" s="152">
        <f>IF(N291="znížená",J291,0)</f>
        <v>0</v>
      </c>
      <c r="BG291" s="152">
        <f>IF(N291="zákl. prenesená",J291,0)</f>
        <v>0</v>
      </c>
      <c r="BH291" s="152">
        <f>IF(N291="zníž. prenesená",J291,0)</f>
        <v>0</v>
      </c>
      <c r="BI291" s="152">
        <f>IF(N291="nulová",J291,0)</f>
        <v>0</v>
      </c>
      <c r="BJ291" s="16" t="s">
        <v>123</v>
      </c>
      <c r="BK291" s="153">
        <f>ROUND(I291*H291,3)</f>
        <v>0</v>
      </c>
      <c r="BL291" s="16" t="s">
        <v>183</v>
      </c>
      <c r="BM291" s="151" t="s">
        <v>430</v>
      </c>
    </row>
    <row r="292" spans="1:65" s="2" customFormat="1" x14ac:dyDescent="0.2">
      <c r="A292" s="31"/>
      <c r="B292" s="32"/>
      <c r="C292" s="31"/>
      <c r="D292" s="154" t="s">
        <v>125</v>
      </c>
      <c r="E292" s="31"/>
      <c r="F292" s="155" t="s">
        <v>431</v>
      </c>
      <c r="G292" s="31"/>
      <c r="H292" s="31"/>
      <c r="I292" s="156"/>
      <c r="J292" s="31"/>
      <c r="K292" s="31"/>
      <c r="L292" s="32"/>
      <c r="M292" s="157"/>
      <c r="N292" s="158"/>
      <c r="O292" s="57"/>
      <c r="P292" s="57"/>
      <c r="Q292" s="57"/>
      <c r="R292" s="57"/>
      <c r="S292" s="57"/>
      <c r="T292" s="58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T292" s="16" t="s">
        <v>125</v>
      </c>
      <c r="AU292" s="16" t="s">
        <v>123</v>
      </c>
    </row>
    <row r="293" spans="1:65" s="2" customFormat="1" ht="62.65" customHeight="1" x14ac:dyDescent="0.2">
      <c r="A293" s="31"/>
      <c r="B293" s="139"/>
      <c r="C293" s="167" t="s">
        <v>432</v>
      </c>
      <c r="D293" s="167" t="s">
        <v>184</v>
      </c>
      <c r="E293" s="168" t="s">
        <v>433</v>
      </c>
      <c r="F293" s="169" t="s">
        <v>434</v>
      </c>
      <c r="G293" s="170" t="s">
        <v>164</v>
      </c>
      <c r="H293" s="171">
        <v>34.5</v>
      </c>
      <c r="I293" s="172"/>
      <c r="J293" s="171">
        <f>ROUND(I293*H293,3)</f>
        <v>0</v>
      </c>
      <c r="K293" s="173"/>
      <c r="L293" s="174"/>
      <c r="M293" s="175" t="s">
        <v>1</v>
      </c>
      <c r="N293" s="176" t="s">
        <v>37</v>
      </c>
      <c r="O293" s="57"/>
      <c r="P293" s="149">
        <f>O293*H293</f>
        <v>0</v>
      </c>
      <c r="Q293" s="149">
        <v>1.9000000000000001E-4</v>
      </c>
      <c r="R293" s="149">
        <f>Q293*H293</f>
        <v>6.5550000000000001E-3</v>
      </c>
      <c r="S293" s="149">
        <v>0</v>
      </c>
      <c r="T293" s="150">
        <f>S293*H293</f>
        <v>0</v>
      </c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R293" s="151" t="s">
        <v>254</v>
      </c>
      <c r="AT293" s="151" t="s">
        <v>184</v>
      </c>
      <c r="AU293" s="151" t="s">
        <v>123</v>
      </c>
      <c r="AY293" s="16" t="s">
        <v>116</v>
      </c>
      <c r="BE293" s="152">
        <f>IF(N293="základná",J293,0)</f>
        <v>0</v>
      </c>
      <c r="BF293" s="152">
        <f>IF(N293="znížená",J293,0)</f>
        <v>0</v>
      </c>
      <c r="BG293" s="152">
        <f>IF(N293="zákl. prenesená",J293,0)</f>
        <v>0</v>
      </c>
      <c r="BH293" s="152">
        <f>IF(N293="zníž. prenesená",J293,0)</f>
        <v>0</v>
      </c>
      <c r="BI293" s="152">
        <f>IF(N293="nulová",J293,0)</f>
        <v>0</v>
      </c>
      <c r="BJ293" s="16" t="s">
        <v>123</v>
      </c>
      <c r="BK293" s="153">
        <f>ROUND(I293*H293,3)</f>
        <v>0</v>
      </c>
      <c r="BL293" s="16" t="s">
        <v>183</v>
      </c>
      <c r="BM293" s="151" t="s">
        <v>435</v>
      </c>
    </row>
    <row r="294" spans="1:65" s="2" customFormat="1" ht="39" x14ac:dyDescent="0.2">
      <c r="A294" s="31"/>
      <c r="B294" s="32"/>
      <c r="C294" s="31"/>
      <c r="D294" s="154" t="s">
        <v>125</v>
      </c>
      <c r="E294" s="31"/>
      <c r="F294" s="155" t="s">
        <v>434</v>
      </c>
      <c r="G294" s="31"/>
      <c r="H294" s="31"/>
      <c r="I294" s="156"/>
      <c r="J294" s="31"/>
      <c r="K294" s="31"/>
      <c r="L294" s="32"/>
      <c r="M294" s="157"/>
      <c r="N294" s="158"/>
      <c r="O294" s="57"/>
      <c r="P294" s="57"/>
      <c r="Q294" s="57"/>
      <c r="R294" s="57"/>
      <c r="S294" s="57"/>
      <c r="T294" s="58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T294" s="16" t="s">
        <v>125</v>
      </c>
      <c r="AU294" s="16" t="s">
        <v>123</v>
      </c>
    </row>
    <row r="295" spans="1:65" s="2" customFormat="1" ht="14.45" customHeight="1" x14ac:dyDescent="0.2">
      <c r="A295" s="31"/>
      <c r="B295" s="139"/>
      <c r="C295" s="140" t="s">
        <v>436</v>
      </c>
      <c r="D295" s="140" t="s">
        <v>118</v>
      </c>
      <c r="E295" s="141" t="s">
        <v>437</v>
      </c>
      <c r="F295" s="142" t="s">
        <v>438</v>
      </c>
      <c r="G295" s="143" t="s">
        <v>369</v>
      </c>
      <c r="H295" s="145"/>
      <c r="I295" s="145"/>
      <c r="J295" s="144">
        <f>ROUND(I295*H295,3)</f>
        <v>0</v>
      </c>
      <c r="K295" s="146"/>
      <c r="L295" s="32"/>
      <c r="M295" s="147" t="s">
        <v>1</v>
      </c>
      <c r="N295" s="148" t="s">
        <v>37</v>
      </c>
      <c r="O295" s="57"/>
      <c r="P295" s="149">
        <f>O295*H295</f>
        <v>0</v>
      </c>
      <c r="Q295" s="149">
        <v>0</v>
      </c>
      <c r="R295" s="149">
        <f>Q295*H295</f>
        <v>0</v>
      </c>
      <c r="S295" s="149">
        <v>0</v>
      </c>
      <c r="T295" s="150">
        <f>S295*H295</f>
        <v>0</v>
      </c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R295" s="151" t="s">
        <v>183</v>
      </c>
      <c r="AT295" s="151" t="s">
        <v>118</v>
      </c>
      <c r="AU295" s="151" t="s">
        <v>123</v>
      </c>
      <c r="AY295" s="16" t="s">
        <v>116</v>
      </c>
      <c r="BE295" s="152">
        <f>IF(N295="základná",J295,0)</f>
        <v>0</v>
      </c>
      <c r="BF295" s="152">
        <f>IF(N295="znížená",J295,0)</f>
        <v>0</v>
      </c>
      <c r="BG295" s="152">
        <f>IF(N295="zákl. prenesená",J295,0)</f>
        <v>0</v>
      </c>
      <c r="BH295" s="152">
        <f>IF(N295="zníž. prenesená",J295,0)</f>
        <v>0</v>
      </c>
      <c r="BI295" s="152">
        <f>IF(N295="nulová",J295,0)</f>
        <v>0</v>
      </c>
      <c r="BJ295" s="16" t="s">
        <v>123</v>
      </c>
      <c r="BK295" s="153">
        <f>ROUND(I295*H295,3)</f>
        <v>0</v>
      </c>
      <c r="BL295" s="16" t="s">
        <v>183</v>
      </c>
      <c r="BM295" s="151" t="s">
        <v>439</v>
      </c>
    </row>
    <row r="296" spans="1:65" s="2" customFormat="1" x14ac:dyDescent="0.2">
      <c r="A296" s="31"/>
      <c r="B296" s="32"/>
      <c r="C296" s="31"/>
      <c r="D296" s="154" t="s">
        <v>125</v>
      </c>
      <c r="E296" s="31"/>
      <c r="F296" s="155" t="s">
        <v>438</v>
      </c>
      <c r="G296" s="31"/>
      <c r="H296" s="31"/>
      <c r="I296" s="156"/>
      <c r="J296" s="31"/>
      <c r="K296" s="31"/>
      <c r="L296" s="32"/>
      <c r="M296" s="157"/>
      <c r="N296" s="158"/>
      <c r="O296" s="57"/>
      <c r="P296" s="57"/>
      <c r="Q296" s="57"/>
      <c r="R296" s="57"/>
      <c r="S296" s="57"/>
      <c r="T296" s="58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T296" s="16" t="s">
        <v>125</v>
      </c>
      <c r="AU296" s="16" t="s">
        <v>123</v>
      </c>
    </row>
    <row r="297" spans="1:65" s="12" customFormat="1" ht="22.9" customHeight="1" x14ac:dyDescent="0.2">
      <c r="B297" s="126"/>
      <c r="D297" s="127" t="s">
        <v>70</v>
      </c>
      <c r="E297" s="137" t="s">
        <v>440</v>
      </c>
      <c r="F297" s="137" t="s">
        <v>441</v>
      </c>
      <c r="I297" s="129"/>
      <c r="J297" s="138">
        <f>BK297</f>
        <v>0</v>
      </c>
      <c r="L297" s="126"/>
      <c r="M297" s="131"/>
      <c r="N297" s="132"/>
      <c r="O297" s="132"/>
      <c r="P297" s="133">
        <f>SUM(P298:P309)</f>
        <v>0</v>
      </c>
      <c r="Q297" s="132"/>
      <c r="R297" s="133">
        <f>SUM(R298:R309)</f>
        <v>0.59893200000000002</v>
      </c>
      <c r="S297" s="132"/>
      <c r="T297" s="134">
        <f>SUM(T298:T309)</f>
        <v>0</v>
      </c>
      <c r="AR297" s="127" t="s">
        <v>123</v>
      </c>
      <c r="AT297" s="135" t="s">
        <v>70</v>
      </c>
      <c r="AU297" s="135" t="s">
        <v>79</v>
      </c>
      <c r="AY297" s="127" t="s">
        <v>116</v>
      </c>
      <c r="BK297" s="136">
        <f>SUM(BK298:BK309)</f>
        <v>0</v>
      </c>
    </row>
    <row r="298" spans="1:65" s="2" customFormat="1" ht="24.2" customHeight="1" x14ac:dyDescent="0.2">
      <c r="A298" s="31"/>
      <c r="B298" s="139"/>
      <c r="C298" s="140" t="s">
        <v>442</v>
      </c>
      <c r="D298" s="140" t="s">
        <v>118</v>
      </c>
      <c r="E298" s="141" t="s">
        <v>443</v>
      </c>
      <c r="F298" s="142" t="s">
        <v>444</v>
      </c>
      <c r="G298" s="143" t="s">
        <v>164</v>
      </c>
      <c r="H298" s="144">
        <v>30</v>
      </c>
      <c r="I298" s="145"/>
      <c r="J298" s="144">
        <f>ROUND(I298*H298,3)</f>
        <v>0</v>
      </c>
      <c r="K298" s="146"/>
      <c r="L298" s="32"/>
      <c r="M298" s="147" t="s">
        <v>1</v>
      </c>
      <c r="N298" s="148" t="s">
        <v>37</v>
      </c>
      <c r="O298" s="57"/>
      <c r="P298" s="149">
        <f>O298*H298</f>
        <v>0</v>
      </c>
      <c r="Q298" s="149">
        <v>3.0000000000000001E-5</v>
      </c>
      <c r="R298" s="149">
        <f>Q298*H298</f>
        <v>8.9999999999999998E-4</v>
      </c>
      <c r="S298" s="149">
        <v>0</v>
      </c>
      <c r="T298" s="150">
        <f>S298*H298</f>
        <v>0</v>
      </c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R298" s="151" t="s">
        <v>183</v>
      </c>
      <c r="AT298" s="151" t="s">
        <v>118</v>
      </c>
      <c r="AU298" s="151" t="s">
        <v>123</v>
      </c>
      <c r="AY298" s="16" t="s">
        <v>116</v>
      </c>
      <c r="BE298" s="152">
        <f>IF(N298="základná",J298,0)</f>
        <v>0</v>
      </c>
      <c r="BF298" s="152">
        <f>IF(N298="znížená",J298,0)</f>
        <v>0</v>
      </c>
      <c r="BG298" s="152">
        <f>IF(N298="zákl. prenesená",J298,0)</f>
        <v>0</v>
      </c>
      <c r="BH298" s="152">
        <f>IF(N298="zníž. prenesená",J298,0)</f>
        <v>0</v>
      </c>
      <c r="BI298" s="152">
        <f>IF(N298="nulová",J298,0)</f>
        <v>0</v>
      </c>
      <c r="BJ298" s="16" t="s">
        <v>123</v>
      </c>
      <c r="BK298" s="153">
        <f>ROUND(I298*H298,3)</f>
        <v>0</v>
      </c>
      <c r="BL298" s="16" t="s">
        <v>183</v>
      </c>
      <c r="BM298" s="151" t="s">
        <v>445</v>
      </c>
    </row>
    <row r="299" spans="1:65" s="2" customFormat="1" ht="19.5" x14ac:dyDescent="0.2">
      <c r="A299" s="31"/>
      <c r="B299" s="32"/>
      <c r="C299" s="31"/>
      <c r="D299" s="154" t="s">
        <v>125</v>
      </c>
      <c r="E299" s="31"/>
      <c r="F299" s="155" t="s">
        <v>446</v>
      </c>
      <c r="G299" s="31"/>
      <c r="H299" s="31"/>
      <c r="I299" s="156"/>
      <c r="J299" s="31"/>
      <c r="K299" s="31"/>
      <c r="L299" s="32"/>
      <c r="M299" s="157"/>
      <c r="N299" s="158"/>
      <c r="O299" s="57"/>
      <c r="P299" s="57"/>
      <c r="Q299" s="57"/>
      <c r="R299" s="57"/>
      <c r="S299" s="57"/>
      <c r="T299" s="58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T299" s="16" t="s">
        <v>125</v>
      </c>
      <c r="AU299" s="16" t="s">
        <v>123</v>
      </c>
    </row>
    <row r="300" spans="1:65" s="2" customFormat="1" ht="24.2" customHeight="1" x14ac:dyDescent="0.2">
      <c r="A300" s="31"/>
      <c r="B300" s="139"/>
      <c r="C300" s="167" t="s">
        <v>447</v>
      </c>
      <c r="D300" s="167" t="s">
        <v>184</v>
      </c>
      <c r="E300" s="168" t="s">
        <v>448</v>
      </c>
      <c r="F300" s="169" t="s">
        <v>449</v>
      </c>
      <c r="G300" s="170" t="s">
        <v>164</v>
      </c>
      <c r="H300" s="171">
        <v>31.2</v>
      </c>
      <c r="I300" s="172"/>
      <c r="J300" s="171">
        <f>ROUND(I300*H300,3)</f>
        <v>0</v>
      </c>
      <c r="K300" s="173"/>
      <c r="L300" s="174"/>
      <c r="M300" s="175" t="s">
        <v>1</v>
      </c>
      <c r="N300" s="176" t="s">
        <v>37</v>
      </c>
      <c r="O300" s="57"/>
      <c r="P300" s="149">
        <f>O300*H300</f>
        <v>0</v>
      </c>
      <c r="Q300" s="149">
        <v>5.3600000000000002E-3</v>
      </c>
      <c r="R300" s="149">
        <f>Q300*H300</f>
        <v>0.16723199999999999</v>
      </c>
      <c r="S300" s="149">
        <v>0</v>
      </c>
      <c r="T300" s="150">
        <f>S300*H300</f>
        <v>0</v>
      </c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R300" s="151" t="s">
        <v>254</v>
      </c>
      <c r="AT300" s="151" t="s">
        <v>184</v>
      </c>
      <c r="AU300" s="151" t="s">
        <v>123</v>
      </c>
      <c r="AY300" s="16" t="s">
        <v>116</v>
      </c>
      <c r="BE300" s="152">
        <f>IF(N300="základná",J300,0)</f>
        <v>0</v>
      </c>
      <c r="BF300" s="152">
        <f>IF(N300="znížená",J300,0)</f>
        <v>0</v>
      </c>
      <c r="BG300" s="152">
        <f>IF(N300="zákl. prenesená",J300,0)</f>
        <v>0</v>
      </c>
      <c r="BH300" s="152">
        <f>IF(N300="zníž. prenesená",J300,0)</f>
        <v>0</v>
      </c>
      <c r="BI300" s="152">
        <f>IF(N300="nulová",J300,0)</f>
        <v>0</v>
      </c>
      <c r="BJ300" s="16" t="s">
        <v>123</v>
      </c>
      <c r="BK300" s="153">
        <f>ROUND(I300*H300,3)</f>
        <v>0</v>
      </c>
      <c r="BL300" s="16" t="s">
        <v>183</v>
      </c>
      <c r="BM300" s="151" t="s">
        <v>450</v>
      </c>
    </row>
    <row r="301" spans="1:65" s="2" customFormat="1" ht="19.5" x14ac:dyDescent="0.2">
      <c r="A301" s="31"/>
      <c r="B301" s="32"/>
      <c r="C301" s="31"/>
      <c r="D301" s="154" t="s">
        <v>125</v>
      </c>
      <c r="E301" s="31"/>
      <c r="F301" s="155" t="s">
        <v>449</v>
      </c>
      <c r="G301" s="31"/>
      <c r="H301" s="31"/>
      <c r="I301" s="156"/>
      <c r="J301" s="31"/>
      <c r="K301" s="31"/>
      <c r="L301" s="32"/>
      <c r="M301" s="157"/>
      <c r="N301" s="158"/>
      <c r="O301" s="57"/>
      <c r="P301" s="57"/>
      <c r="Q301" s="57"/>
      <c r="R301" s="57"/>
      <c r="S301" s="57"/>
      <c r="T301" s="58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T301" s="16" t="s">
        <v>125</v>
      </c>
      <c r="AU301" s="16" t="s">
        <v>123</v>
      </c>
    </row>
    <row r="302" spans="1:65" s="13" customFormat="1" x14ac:dyDescent="0.2">
      <c r="B302" s="159"/>
      <c r="D302" s="154" t="s">
        <v>127</v>
      </c>
      <c r="F302" s="161" t="s">
        <v>451</v>
      </c>
      <c r="H302" s="162">
        <v>31.2</v>
      </c>
      <c r="I302" s="163"/>
      <c r="L302" s="159"/>
      <c r="M302" s="164"/>
      <c r="N302" s="165"/>
      <c r="O302" s="165"/>
      <c r="P302" s="165"/>
      <c r="Q302" s="165"/>
      <c r="R302" s="165"/>
      <c r="S302" s="165"/>
      <c r="T302" s="166"/>
      <c r="AT302" s="160" t="s">
        <v>127</v>
      </c>
      <c r="AU302" s="160" t="s">
        <v>123</v>
      </c>
      <c r="AV302" s="13" t="s">
        <v>123</v>
      </c>
      <c r="AW302" s="13" t="s">
        <v>3</v>
      </c>
      <c r="AX302" s="13" t="s">
        <v>79</v>
      </c>
      <c r="AY302" s="160" t="s">
        <v>116</v>
      </c>
    </row>
    <row r="303" spans="1:65" s="2" customFormat="1" ht="14.45" customHeight="1" x14ac:dyDescent="0.2">
      <c r="A303" s="31"/>
      <c r="B303" s="139"/>
      <c r="C303" s="140" t="s">
        <v>452</v>
      </c>
      <c r="D303" s="140" t="s">
        <v>118</v>
      </c>
      <c r="E303" s="141" t="s">
        <v>453</v>
      </c>
      <c r="F303" s="142" t="s">
        <v>454</v>
      </c>
      <c r="G303" s="143" t="s">
        <v>164</v>
      </c>
      <c r="H303" s="144">
        <v>30</v>
      </c>
      <c r="I303" s="145"/>
      <c r="J303" s="144">
        <f>ROUND(I303*H303,3)</f>
        <v>0</v>
      </c>
      <c r="K303" s="146"/>
      <c r="L303" s="32"/>
      <c r="M303" s="147" t="s">
        <v>1</v>
      </c>
      <c r="N303" s="148" t="s">
        <v>37</v>
      </c>
      <c r="O303" s="57"/>
      <c r="P303" s="149">
        <f>O303*H303</f>
        <v>0</v>
      </c>
      <c r="Q303" s="149">
        <v>6.0000000000000002E-5</v>
      </c>
      <c r="R303" s="149">
        <f>Q303*H303</f>
        <v>1.8E-3</v>
      </c>
      <c r="S303" s="149">
        <v>0</v>
      </c>
      <c r="T303" s="150">
        <f>S303*H303</f>
        <v>0</v>
      </c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R303" s="151" t="s">
        <v>183</v>
      </c>
      <c r="AT303" s="151" t="s">
        <v>118</v>
      </c>
      <c r="AU303" s="151" t="s">
        <v>123</v>
      </c>
      <c r="AY303" s="16" t="s">
        <v>116</v>
      </c>
      <c r="BE303" s="152">
        <f>IF(N303="základná",J303,0)</f>
        <v>0</v>
      </c>
      <c r="BF303" s="152">
        <f>IF(N303="znížená",J303,0)</f>
        <v>0</v>
      </c>
      <c r="BG303" s="152">
        <f>IF(N303="zákl. prenesená",J303,0)</f>
        <v>0</v>
      </c>
      <c r="BH303" s="152">
        <f>IF(N303="zníž. prenesená",J303,0)</f>
        <v>0</v>
      </c>
      <c r="BI303" s="152">
        <f>IF(N303="nulová",J303,0)</f>
        <v>0</v>
      </c>
      <c r="BJ303" s="16" t="s">
        <v>123</v>
      </c>
      <c r="BK303" s="153">
        <f>ROUND(I303*H303,3)</f>
        <v>0</v>
      </c>
      <c r="BL303" s="16" t="s">
        <v>183</v>
      </c>
      <c r="BM303" s="151" t="s">
        <v>455</v>
      </c>
    </row>
    <row r="304" spans="1:65" s="2" customFormat="1" x14ac:dyDescent="0.2">
      <c r="A304" s="31"/>
      <c r="B304" s="32"/>
      <c r="C304" s="31"/>
      <c r="D304" s="154" t="s">
        <v>125</v>
      </c>
      <c r="E304" s="31"/>
      <c r="F304" s="155" t="s">
        <v>456</v>
      </c>
      <c r="G304" s="31"/>
      <c r="H304" s="31"/>
      <c r="I304" s="156"/>
      <c r="J304" s="31"/>
      <c r="K304" s="31"/>
      <c r="L304" s="32"/>
      <c r="M304" s="157"/>
      <c r="N304" s="158"/>
      <c r="O304" s="57"/>
      <c r="P304" s="57"/>
      <c r="Q304" s="57"/>
      <c r="R304" s="57"/>
      <c r="S304" s="57"/>
      <c r="T304" s="58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T304" s="16" t="s">
        <v>125</v>
      </c>
      <c r="AU304" s="16" t="s">
        <v>123</v>
      </c>
    </row>
    <row r="305" spans="1:65" s="2" customFormat="1" ht="24.2" customHeight="1" x14ac:dyDescent="0.2">
      <c r="A305" s="31"/>
      <c r="B305" s="139"/>
      <c r="C305" s="167" t="s">
        <v>457</v>
      </c>
      <c r="D305" s="167" t="s">
        <v>184</v>
      </c>
      <c r="E305" s="168" t="s">
        <v>269</v>
      </c>
      <c r="F305" s="169" t="s">
        <v>270</v>
      </c>
      <c r="G305" s="170" t="s">
        <v>121</v>
      </c>
      <c r="H305" s="171">
        <v>0.78</v>
      </c>
      <c r="I305" s="172"/>
      <c r="J305" s="171">
        <f>ROUND(I305*H305,3)</f>
        <v>0</v>
      </c>
      <c r="K305" s="173"/>
      <c r="L305" s="174"/>
      <c r="M305" s="175" t="s">
        <v>1</v>
      </c>
      <c r="N305" s="176" t="s">
        <v>37</v>
      </c>
      <c r="O305" s="57"/>
      <c r="P305" s="149">
        <f>O305*H305</f>
        <v>0</v>
      </c>
      <c r="Q305" s="149">
        <v>0.55000000000000004</v>
      </c>
      <c r="R305" s="149">
        <f>Q305*H305</f>
        <v>0.42900000000000005</v>
      </c>
      <c r="S305" s="149">
        <v>0</v>
      </c>
      <c r="T305" s="150">
        <f>S305*H305</f>
        <v>0</v>
      </c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R305" s="151" t="s">
        <v>254</v>
      </c>
      <c r="AT305" s="151" t="s">
        <v>184</v>
      </c>
      <c r="AU305" s="151" t="s">
        <v>123</v>
      </c>
      <c r="AY305" s="16" t="s">
        <v>116</v>
      </c>
      <c r="BE305" s="152">
        <f>IF(N305="základná",J305,0)</f>
        <v>0</v>
      </c>
      <c r="BF305" s="152">
        <f>IF(N305="znížená",J305,0)</f>
        <v>0</v>
      </c>
      <c r="BG305" s="152">
        <f>IF(N305="zákl. prenesená",J305,0)</f>
        <v>0</v>
      </c>
      <c r="BH305" s="152">
        <f>IF(N305="zníž. prenesená",J305,0)</f>
        <v>0</v>
      </c>
      <c r="BI305" s="152">
        <f>IF(N305="nulová",J305,0)</f>
        <v>0</v>
      </c>
      <c r="BJ305" s="16" t="s">
        <v>123</v>
      </c>
      <c r="BK305" s="153">
        <f>ROUND(I305*H305,3)</f>
        <v>0</v>
      </c>
      <c r="BL305" s="16" t="s">
        <v>183</v>
      </c>
      <c r="BM305" s="151" t="s">
        <v>458</v>
      </c>
    </row>
    <row r="306" spans="1:65" s="2" customFormat="1" ht="19.5" x14ac:dyDescent="0.2">
      <c r="A306" s="31"/>
      <c r="B306" s="32"/>
      <c r="C306" s="31"/>
      <c r="D306" s="154" t="s">
        <v>125</v>
      </c>
      <c r="E306" s="31"/>
      <c r="F306" s="155" t="s">
        <v>270</v>
      </c>
      <c r="G306" s="31"/>
      <c r="H306" s="31"/>
      <c r="I306" s="156"/>
      <c r="J306" s="31"/>
      <c r="K306" s="31"/>
      <c r="L306" s="32"/>
      <c r="M306" s="157"/>
      <c r="N306" s="158"/>
      <c r="O306" s="57"/>
      <c r="P306" s="57"/>
      <c r="Q306" s="57"/>
      <c r="R306" s="57"/>
      <c r="S306" s="57"/>
      <c r="T306" s="58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T306" s="16" t="s">
        <v>125</v>
      </c>
      <c r="AU306" s="16" t="s">
        <v>123</v>
      </c>
    </row>
    <row r="307" spans="1:65" s="13" customFormat="1" x14ac:dyDescent="0.2">
      <c r="B307" s="159"/>
      <c r="D307" s="154" t="s">
        <v>127</v>
      </c>
      <c r="F307" s="161" t="s">
        <v>360</v>
      </c>
      <c r="H307" s="162">
        <v>0.78</v>
      </c>
      <c r="I307" s="163"/>
      <c r="L307" s="159"/>
      <c r="M307" s="164"/>
      <c r="N307" s="165"/>
      <c r="O307" s="165"/>
      <c r="P307" s="165"/>
      <c r="Q307" s="165"/>
      <c r="R307" s="165"/>
      <c r="S307" s="165"/>
      <c r="T307" s="166"/>
      <c r="AT307" s="160" t="s">
        <v>127</v>
      </c>
      <c r="AU307" s="160" t="s">
        <v>123</v>
      </c>
      <c r="AV307" s="13" t="s">
        <v>123</v>
      </c>
      <c r="AW307" s="13" t="s">
        <v>3</v>
      </c>
      <c r="AX307" s="13" t="s">
        <v>79</v>
      </c>
      <c r="AY307" s="160" t="s">
        <v>116</v>
      </c>
    </row>
    <row r="308" spans="1:65" s="2" customFormat="1" ht="24.2" customHeight="1" x14ac:dyDescent="0.2">
      <c r="A308" s="31"/>
      <c r="B308" s="139"/>
      <c r="C308" s="140" t="s">
        <v>459</v>
      </c>
      <c r="D308" s="140" t="s">
        <v>118</v>
      </c>
      <c r="E308" s="141" t="s">
        <v>460</v>
      </c>
      <c r="F308" s="142" t="s">
        <v>461</v>
      </c>
      <c r="G308" s="143" t="s">
        <v>369</v>
      </c>
      <c r="H308" s="145"/>
      <c r="I308" s="145"/>
      <c r="J308" s="144">
        <f>ROUND(I308*H308,3)</f>
        <v>0</v>
      </c>
      <c r="K308" s="146"/>
      <c r="L308" s="32"/>
      <c r="M308" s="147" t="s">
        <v>1</v>
      </c>
      <c r="N308" s="148" t="s">
        <v>37</v>
      </c>
      <c r="O308" s="57"/>
      <c r="P308" s="149">
        <f>O308*H308</f>
        <v>0</v>
      </c>
      <c r="Q308" s="149">
        <v>0</v>
      </c>
      <c r="R308" s="149">
        <f>Q308*H308</f>
        <v>0</v>
      </c>
      <c r="S308" s="149">
        <v>0</v>
      </c>
      <c r="T308" s="150">
        <f>S308*H308</f>
        <v>0</v>
      </c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R308" s="151" t="s">
        <v>183</v>
      </c>
      <c r="AT308" s="151" t="s">
        <v>118</v>
      </c>
      <c r="AU308" s="151" t="s">
        <v>123</v>
      </c>
      <c r="AY308" s="16" t="s">
        <v>116</v>
      </c>
      <c r="BE308" s="152">
        <f>IF(N308="základná",J308,0)</f>
        <v>0</v>
      </c>
      <c r="BF308" s="152">
        <f>IF(N308="znížená",J308,0)</f>
        <v>0</v>
      </c>
      <c r="BG308" s="152">
        <f>IF(N308="zákl. prenesená",J308,0)</f>
        <v>0</v>
      </c>
      <c r="BH308" s="152">
        <f>IF(N308="zníž. prenesená",J308,0)</f>
        <v>0</v>
      </c>
      <c r="BI308" s="152">
        <f>IF(N308="nulová",J308,0)</f>
        <v>0</v>
      </c>
      <c r="BJ308" s="16" t="s">
        <v>123</v>
      </c>
      <c r="BK308" s="153">
        <f>ROUND(I308*H308,3)</f>
        <v>0</v>
      </c>
      <c r="BL308" s="16" t="s">
        <v>183</v>
      </c>
      <c r="BM308" s="151" t="s">
        <v>462</v>
      </c>
    </row>
    <row r="309" spans="1:65" s="2" customFormat="1" x14ac:dyDescent="0.2">
      <c r="A309" s="31"/>
      <c r="B309" s="32"/>
      <c r="C309" s="31"/>
      <c r="D309" s="154" t="s">
        <v>125</v>
      </c>
      <c r="E309" s="31"/>
      <c r="F309" s="155" t="s">
        <v>463</v>
      </c>
      <c r="G309" s="31"/>
      <c r="H309" s="31"/>
      <c r="I309" s="156"/>
      <c r="J309" s="31"/>
      <c r="K309" s="31"/>
      <c r="L309" s="32"/>
      <c r="M309" s="157"/>
      <c r="N309" s="158"/>
      <c r="O309" s="57"/>
      <c r="P309" s="57"/>
      <c r="Q309" s="57"/>
      <c r="R309" s="57"/>
      <c r="S309" s="57"/>
      <c r="T309" s="58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T309" s="16" t="s">
        <v>125</v>
      </c>
      <c r="AU309" s="16" t="s">
        <v>123</v>
      </c>
    </row>
    <row r="310" spans="1:65" s="12" customFormat="1" ht="22.9" customHeight="1" x14ac:dyDescent="0.2">
      <c r="B310" s="126"/>
      <c r="D310" s="127" t="s">
        <v>70</v>
      </c>
      <c r="E310" s="137" t="s">
        <v>464</v>
      </c>
      <c r="F310" s="137" t="s">
        <v>465</v>
      </c>
      <c r="I310" s="129"/>
      <c r="J310" s="138">
        <f>BK310</f>
        <v>0</v>
      </c>
      <c r="L310" s="126"/>
      <c r="M310" s="131"/>
      <c r="N310" s="132"/>
      <c r="O310" s="132"/>
      <c r="P310" s="133">
        <f>SUM(P311:P326)</f>
        <v>0</v>
      </c>
      <c r="Q310" s="132"/>
      <c r="R310" s="133">
        <f>SUM(R311:R326)</f>
        <v>1.69044E-2</v>
      </c>
      <c r="S310" s="132"/>
      <c r="T310" s="134">
        <f>SUM(T311:T326)</f>
        <v>0</v>
      </c>
      <c r="AR310" s="127" t="s">
        <v>123</v>
      </c>
      <c r="AT310" s="135" t="s">
        <v>70</v>
      </c>
      <c r="AU310" s="135" t="s">
        <v>79</v>
      </c>
      <c r="AY310" s="127" t="s">
        <v>116</v>
      </c>
      <c r="BK310" s="136">
        <f>SUM(BK311:BK326)</f>
        <v>0</v>
      </c>
    </row>
    <row r="311" spans="1:65" s="2" customFormat="1" ht="24.2" customHeight="1" x14ac:dyDescent="0.2">
      <c r="A311" s="31"/>
      <c r="B311" s="139"/>
      <c r="C311" s="140" t="s">
        <v>466</v>
      </c>
      <c r="D311" s="140" t="s">
        <v>118</v>
      </c>
      <c r="E311" s="141" t="s">
        <v>467</v>
      </c>
      <c r="F311" s="142" t="s">
        <v>468</v>
      </c>
      <c r="G311" s="143" t="s">
        <v>164</v>
      </c>
      <c r="H311" s="144">
        <v>35.5</v>
      </c>
      <c r="I311" s="145"/>
      <c r="J311" s="144">
        <f>ROUND(I311*H311,3)</f>
        <v>0</v>
      </c>
      <c r="K311" s="146"/>
      <c r="L311" s="32"/>
      <c r="M311" s="147" t="s">
        <v>1</v>
      </c>
      <c r="N311" s="148" t="s">
        <v>37</v>
      </c>
      <c r="O311" s="57"/>
      <c r="P311" s="149">
        <f>O311*H311</f>
        <v>0</v>
      </c>
      <c r="Q311" s="149">
        <v>2.2000000000000001E-4</v>
      </c>
      <c r="R311" s="149">
        <f>Q311*H311</f>
        <v>7.8100000000000001E-3</v>
      </c>
      <c r="S311" s="149">
        <v>0</v>
      </c>
      <c r="T311" s="150">
        <f>S311*H311</f>
        <v>0</v>
      </c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R311" s="151" t="s">
        <v>183</v>
      </c>
      <c r="AT311" s="151" t="s">
        <v>118</v>
      </c>
      <c r="AU311" s="151" t="s">
        <v>123</v>
      </c>
      <c r="AY311" s="16" t="s">
        <v>116</v>
      </c>
      <c r="BE311" s="152">
        <f>IF(N311="základná",J311,0)</f>
        <v>0</v>
      </c>
      <c r="BF311" s="152">
        <f>IF(N311="znížená",J311,0)</f>
        <v>0</v>
      </c>
      <c r="BG311" s="152">
        <f>IF(N311="zákl. prenesená",J311,0)</f>
        <v>0</v>
      </c>
      <c r="BH311" s="152">
        <f>IF(N311="zníž. prenesená",J311,0)</f>
        <v>0</v>
      </c>
      <c r="BI311" s="152">
        <f>IF(N311="nulová",J311,0)</f>
        <v>0</v>
      </c>
      <c r="BJ311" s="16" t="s">
        <v>123</v>
      </c>
      <c r="BK311" s="153">
        <f>ROUND(I311*H311,3)</f>
        <v>0</v>
      </c>
      <c r="BL311" s="16" t="s">
        <v>183</v>
      </c>
      <c r="BM311" s="151" t="s">
        <v>469</v>
      </c>
    </row>
    <row r="312" spans="1:65" s="2" customFormat="1" ht="19.5" x14ac:dyDescent="0.2">
      <c r="A312" s="31"/>
      <c r="B312" s="32"/>
      <c r="C312" s="31"/>
      <c r="D312" s="154" t="s">
        <v>125</v>
      </c>
      <c r="E312" s="31"/>
      <c r="F312" s="155" t="s">
        <v>468</v>
      </c>
      <c r="G312" s="31"/>
      <c r="H312" s="31"/>
      <c r="I312" s="156"/>
      <c r="J312" s="31"/>
      <c r="K312" s="31"/>
      <c r="L312" s="32"/>
      <c r="M312" s="157"/>
      <c r="N312" s="158"/>
      <c r="O312" s="57"/>
      <c r="P312" s="57"/>
      <c r="Q312" s="57"/>
      <c r="R312" s="57"/>
      <c r="S312" s="57"/>
      <c r="T312" s="58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T312" s="16" t="s">
        <v>125</v>
      </c>
      <c r="AU312" s="16" t="s">
        <v>123</v>
      </c>
    </row>
    <row r="313" spans="1:65" s="13" customFormat="1" x14ac:dyDescent="0.2">
      <c r="B313" s="159"/>
      <c r="D313" s="154" t="s">
        <v>127</v>
      </c>
      <c r="E313" s="160" t="s">
        <v>1</v>
      </c>
      <c r="F313" s="161" t="s">
        <v>470</v>
      </c>
      <c r="H313" s="162">
        <v>35.5</v>
      </c>
      <c r="I313" s="163"/>
      <c r="L313" s="159"/>
      <c r="M313" s="164"/>
      <c r="N313" s="165"/>
      <c r="O313" s="165"/>
      <c r="P313" s="165"/>
      <c r="Q313" s="165"/>
      <c r="R313" s="165"/>
      <c r="S313" s="165"/>
      <c r="T313" s="166"/>
      <c r="AT313" s="160" t="s">
        <v>127</v>
      </c>
      <c r="AU313" s="160" t="s">
        <v>123</v>
      </c>
      <c r="AV313" s="13" t="s">
        <v>123</v>
      </c>
      <c r="AW313" s="13" t="s">
        <v>27</v>
      </c>
      <c r="AX313" s="13" t="s">
        <v>79</v>
      </c>
      <c r="AY313" s="160" t="s">
        <v>116</v>
      </c>
    </row>
    <row r="314" spans="1:65" s="2" customFormat="1" ht="14.45" customHeight="1" x14ac:dyDescent="0.2">
      <c r="A314" s="31"/>
      <c r="B314" s="139"/>
      <c r="C314" s="140" t="s">
        <v>471</v>
      </c>
      <c r="D314" s="140" t="s">
        <v>118</v>
      </c>
      <c r="E314" s="141" t="s">
        <v>472</v>
      </c>
      <c r="F314" s="142" t="s">
        <v>473</v>
      </c>
      <c r="G314" s="143" t="s">
        <v>164</v>
      </c>
      <c r="H314" s="144">
        <v>28.42</v>
      </c>
      <c r="I314" s="145"/>
      <c r="J314" s="144">
        <f>ROUND(I314*H314,3)</f>
        <v>0</v>
      </c>
      <c r="K314" s="146"/>
      <c r="L314" s="32"/>
      <c r="M314" s="147" t="s">
        <v>1</v>
      </c>
      <c r="N314" s="148" t="s">
        <v>37</v>
      </c>
      <c r="O314" s="57"/>
      <c r="P314" s="149">
        <f>O314*H314</f>
        <v>0</v>
      </c>
      <c r="Q314" s="149">
        <v>3.2000000000000003E-4</v>
      </c>
      <c r="R314" s="149">
        <f>Q314*H314</f>
        <v>9.0944000000000007E-3</v>
      </c>
      <c r="S314" s="149">
        <v>0</v>
      </c>
      <c r="T314" s="150">
        <f>S314*H314</f>
        <v>0</v>
      </c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R314" s="151" t="s">
        <v>183</v>
      </c>
      <c r="AT314" s="151" t="s">
        <v>118</v>
      </c>
      <c r="AU314" s="151" t="s">
        <v>123</v>
      </c>
      <c r="AY314" s="16" t="s">
        <v>116</v>
      </c>
      <c r="BE314" s="152">
        <f>IF(N314="základná",J314,0)</f>
        <v>0</v>
      </c>
      <c r="BF314" s="152">
        <f>IF(N314="znížená",J314,0)</f>
        <v>0</v>
      </c>
      <c r="BG314" s="152">
        <f>IF(N314="zákl. prenesená",J314,0)</f>
        <v>0</v>
      </c>
      <c r="BH314" s="152">
        <f>IF(N314="zníž. prenesená",J314,0)</f>
        <v>0</v>
      </c>
      <c r="BI314" s="152">
        <f>IF(N314="nulová",J314,0)</f>
        <v>0</v>
      </c>
      <c r="BJ314" s="16" t="s">
        <v>123</v>
      </c>
      <c r="BK314" s="153">
        <f>ROUND(I314*H314,3)</f>
        <v>0</v>
      </c>
      <c r="BL314" s="16" t="s">
        <v>183</v>
      </c>
      <c r="BM314" s="151" t="s">
        <v>474</v>
      </c>
    </row>
    <row r="315" spans="1:65" s="2" customFormat="1" ht="19.5" x14ac:dyDescent="0.2">
      <c r="A315" s="31"/>
      <c r="B315" s="32"/>
      <c r="C315" s="31"/>
      <c r="D315" s="154" t="s">
        <v>125</v>
      </c>
      <c r="E315" s="31"/>
      <c r="F315" s="155" t="s">
        <v>475</v>
      </c>
      <c r="G315" s="31"/>
      <c r="H315" s="31"/>
      <c r="I315" s="156"/>
      <c r="J315" s="31"/>
      <c r="K315" s="31"/>
      <c r="L315" s="32"/>
      <c r="M315" s="157"/>
      <c r="N315" s="158"/>
      <c r="O315" s="57"/>
      <c r="P315" s="57"/>
      <c r="Q315" s="57"/>
      <c r="R315" s="57"/>
      <c r="S315" s="57"/>
      <c r="T315" s="58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T315" s="16" t="s">
        <v>125</v>
      </c>
      <c r="AU315" s="16" t="s">
        <v>123</v>
      </c>
    </row>
    <row r="316" spans="1:65" s="13" customFormat="1" x14ac:dyDescent="0.2">
      <c r="B316" s="159"/>
      <c r="D316" s="154" t="s">
        <v>127</v>
      </c>
      <c r="E316" s="160" t="s">
        <v>1</v>
      </c>
      <c r="F316" s="161" t="s">
        <v>476</v>
      </c>
      <c r="H316" s="162">
        <v>7.92</v>
      </c>
      <c r="I316" s="163"/>
      <c r="L316" s="159"/>
      <c r="M316" s="164"/>
      <c r="N316" s="165"/>
      <c r="O316" s="165"/>
      <c r="P316" s="165"/>
      <c r="Q316" s="165"/>
      <c r="R316" s="165"/>
      <c r="S316" s="165"/>
      <c r="T316" s="166"/>
      <c r="AT316" s="160" t="s">
        <v>127</v>
      </c>
      <c r="AU316" s="160" t="s">
        <v>123</v>
      </c>
      <c r="AV316" s="13" t="s">
        <v>123</v>
      </c>
      <c r="AW316" s="13" t="s">
        <v>27</v>
      </c>
      <c r="AX316" s="13" t="s">
        <v>71</v>
      </c>
      <c r="AY316" s="160" t="s">
        <v>116</v>
      </c>
    </row>
    <row r="317" spans="1:65" s="13" customFormat="1" x14ac:dyDescent="0.2">
      <c r="B317" s="159"/>
      <c r="D317" s="154" t="s">
        <v>127</v>
      </c>
      <c r="E317" s="160" t="s">
        <v>1</v>
      </c>
      <c r="F317" s="161" t="s">
        <v>477</v>
      </c>
      <c r="H317" s="162">
        <v>20.5</v>
      </c>
      <c r="I317" s="163"/>
      <c r="L317" s="159"/>
      <c r="M317" s="164"/>
      <c r="N317" s="165"/>
      <c r="O317" s="165"/>
      <c r="P317" s="165"/>
      <c r="Q317" s="165"/>
      <c r="R317" s="165"/>
      <c r="S317" s="165"/>
      <c r="T317" s="166"/>
      <c r="AT317" s="160" t="s">
        <v>127</v>
      </c>
      <c r="AU317" s="160" t="s">
        <v>123</v>
      </c>
      <c r="AV317" s="13" t="s">
        <v>123</v>
      </c>
      <c r="AW317" s="13" t="s">
        <v>27</v>
      </c>
      <c r="AX317" s="13" t="s">
        <v>71</v>
      </c>
      <c r="AY317" s="160" t="s">
        <v>116</v>
      </c>
    </row>
    <row r="318" spans="1:65" s="14" customFormat="1" x14ac:dyDescent="0.2">
      <c r="B318" s="177"/>
      <c r="D318" s="154" t="s">
        <v>127</v>
      </c>
      <c r="E318" s="178" t="s">
        <v>1</v>
      </c>
      <c r="F318" s="179" t="s">
        <v>295</v>
      </c>
      <c r="H318" s="180">
        <v>28.42</v>
      </c>
      <c r="I318" s="181"/>
      <c r="L318" s="177"/>
      <c r="M318" s="182"/>
      <c r="N318" s="183"/>
      <c r="O318" s="183"/>
      <c r="P318" s="183"/>
      <c r="Q318" s="183"/>
      <c r="R318" s="183"/>
      <c r="S318" s="183"/>
      <c r="T318" s="184"/>
      <c r="AT318" s="178" t="s">
        <v>127</v>
      </c>
      <c r="AU318" s="178" t="s">
        <v>123</v>
      </c>
      <c r="AV318" s="14" t="s">
        <v>122</v>
      </c>
      <c r="AW318" s="14" t="s">
        <v>27</v>
      </c>
      <c r="AX318" s="14" t="s">
        <v>79</v>
      </c>
      <c r="AY318" s="178" t="s">
        <v>116</v>
      </c>
    </row>
    <row r="319" spans="1:65" s="2" customFormat="1" ht="24" hidden="1" customHeight="1" x14ac:dyDescent="0.2">
      <c r="A319" s="31"/>
      <c r="B319" s="139"/>
      <c r="C319" s="140"/>
      <c r="D319" s="140"/>
      <c r="E319" s="141"/>
      <c r="F319" s="142"/>
      <c r="G319" s="143"/>
      <c r="H319" s="144"/>
      <c r="I319" s="145"/>
      <c r="J319" s="144"/>
      <c r="K319" s="146"/>
      <c r="L319" s="32"/>
      <c r="M319" s="147" t="s">
        <v>1</v>
      </c>
      <c r="N319" s="148" t="s">
        <v>37</v>
      </c>
      <c r="O319" s="57"/>
      <c r="P319" s="149">
        <f>O319*H319</f>
        <v>0</v>
      </c>
      <c r="Q319" s="149">
        <v>2.1000000000000001E-4</v>
      </c>
      <c r="R319" s="149">
        <f>Q319*H319</f>
        <v>0</v>
      </c>
      <c r="S319" s="149">
        <v>0</v>
      </c>
      <c r="T319" s="150">
        <f>S319*H319</f>
        <v>0</v>
      </c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R319" s="151" t="s">
        <v>183</v>
      </c>
      <c r="AT319" s="151" t="s">
        <v>118</v>
      </c>
      <c r="AU319" s="151" t="s">
        <v>123</v>
      </c>
      <c r="AY319" s="16" t="s">
        <v>116</v>
      </c>
      <c r="BE319" s="152">
        <f>IF(N319="základná",J319,0)</f>
        <v>0</v>
      </c>
      <c r="BF319" s="152">
        <f>IF(N319="znížená",J319,0)</f>
        <v>0</v>
      </c>
      <c r="BG319" s="152">
        <f>IF(N319="zákl. prenesená",J319,0)</f>
        <v>0</v>
      </c>
      <c r="BH319" s="152">
        <f>IF(N319="zníž. prenesená",J319,0)</f>
        <v>0</v>
      </c>
      <c r="BI319" s="152">
        <f>IF(N319="nulová",J319,0)</f>
        <v>0</v>
      </c>
      <c r="BJ319" s="16" t="s">
        <v>123</v>
      </c>
      <c r="BK319" s="153">
        <f>ROUND(I319*H319,3)</f>
        <v>0</v>
      </c>
      <c r="BL319" s="16" t="s">
        <v>183</v>
      </c>
      <c r="BM319" s="151" t="s">
        <v>478</v>
      </c>
    </row>
    <row r="320" spans="1:65" s="2" customFormat="1" x14ac:dyDescent="0.2">
      <c r="A320" s="31"/>
      <c r="B320" s="32"/>
      <c r="C320" s="31"/>
      <c r="D320" s="154"/>
      <c r="E320" s="31"/>
      <c r="F320" s="155"/>
      <c r="G320" s="31"/>
      <c r="H320" s="31"/>
      <c r="I320" s="156"/>
      <c r="J320" s="31"/>
      <c r="K320" s="31"/>
      <c r="L320" s="32"/>
      <c r="M320" s="157"/>
      <c r="N320" s="158"/>
      <c r="O320" s="57"/>
      <c r="P320" s="57"/>
      <c r="Q320" s="57"/>
      <c r="R320" s="57"/>
      <c r="S320" s="57"/>
      <c r="T320" s="58"/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T320" s="16" t="s">
        <v>125</v>
      </c>
      <c r="AU320" s="16" t="s">
        <v>123</v>
      </c>
    </row>
    <row r="321" spans="1:51" s="13" customFormat="1" x14ac:dyDescent="0.2">
      <c r="B321" s="159"/>
      <c r="D321" s="154"/>
      <c r="E321" s="160" t="s">
        <v>1</v>
      </c>
      <c r="F321" s="161"/>
      <c r="H321" s="162"/>
      <c r="I321" s="163"/>
      <c r="L321" s="159"/>
      <c r="M321" s="164"/>
      <c r="N321" s="165"/>
      <c r="O321" s="165"/>
      <c r="P321" s="165"/>
      <c r="Q321" s="165"/>
      <c r="R321" s="165"/>
      <c r="S321" s="165"/>
      <c r="T321" s="166"/>
      <c r="AT321" s="160" t="s">
        <v>127</v>
      </c>
      <c r="AU321" s="160" t="s">
        <v>123</v>
      </c>
      <c r="AV321" s="13" t="s">
        <v>123</v>
      </c>
      <c r="AW321" s="13" t="s">
        <v>27</v>
      </c>
      <c r="AX321" s="13" t="s">
        <v>71</v>
      </c>
      <c r="AY321" s="160" t="s">
        <v>116</v>
      </c>
    </row>
    <row r="322" spans="1:51" s="13" customFormat="1" x14ac:dyDescent="0.2">
      <c r="B322" s="159"/>
      <c r="D322" s="154"/>
      <c r="E322" s="160" t="s">
        <v>1</v>
      </c>
      <c r="F322" s="161"/>
      <c r="H322" s="162"/>
      <c r="I322" s="163"/>
      <c r="L322" s="159"/>
      <c r="M322" s="164"/>
      <c r="N322" s="165"/>
      <c r="O322" s="165"/>
      <c r="P322" s="165"/>
      <c r="Q322" s="165"/>
      <c r="R322" s="165"/>
      <c r="S322" s="165"/>
      <c r="T322" s="166"/>
      <c r="AT322" s="160" t="s">
        <v>127</v>
      </c>
      <c r="AU322" s="160" t="s">
        <v>123</v>
      </c>
      <c r="AV322" s="13" t="s">
        <v>123</v>
      </c>
      <c r="AW322" s="13" t="s">
        <v>27</v>
      </c>
      <c r="AX322" s="13" t="s">
        <v>71</v>
      </c>
      <c r="AY322" s="160" t="s">
        <v>116</v>
      </c>
    </row>
    <row r="323" spans="1:51" s="13" customFormat="1" x14ac:dyDescent="0.2">
      <c r="B323" s="159"/>
      <c r="D323" s="154"/>
      <c r="E323" s="160" t="s">
        <v>1</v>
      </c>
      <c r="F323" s="161"/>
      <c r="H323" s="162"/>
      <c r="I323" s="163"/>
      <c r="L323" s="159"/>
      <c r="M323" s="164"/>
      <c r="N323" s="165"/>
      <c r="O323" s="165"/>
      <c r="P323" s="165"/>
      <c r="Q323" s="165"/>
      <c r="R323" s="165"/>
      <c r="S323" s="165"/>
      <c r="T323" s="166"/>
      <c r="AT323" s="160" t="s">
        <v>127</v>
      </c>
      <c r="AU323" s="160" t="s">
        <v>123</v>
      </c>
      <c r="AV323" s="13" t="s">
        <v>123</v>
      </c>
      <c r="AW323" s="13" t="s">
        <v>27</v>
      </c>
      <c r="AX323" s="13" t="s">
        <v>71</v>
      </c>
      <c r="AY323" s="160" t="s">
        <v>116</v>
      </c>
    </row>
    <row r="324" spans="1:51" s="13" customFormat="1" x14ac:dyDescent="0.2">
      <c r="B324" s="159"/>
      <c r="D324" s="154"/>
      <c r="E324" s="160" t="s">
        <v>1</v>
      </c>
      <c r="F324" s="161"/>
      <c r="H324" s="162"/>
      <c r="I324" s="163"/>
      <c r="L324" s="159"/>
      <c r="M324" s="164"/>
      <c r="N324" s="165"/>
      <c r="O324" s="165"/>
      <c r="P324" s="165"/>
      <c r="Q324" s="165"/>
      <c r="R324" s="165"/>
      <c r="S324" s="165"/>
      <c r="T324" s="166"/>
      <c r="AT324" s="160" t="s">
        <v>127</v>
      </c>
      <c r="AU324" s="160" t="s">
        <v>123</v>
      </c>
      <c r="AV324" s="13" t="s">
        <v>123</v>
      </c>
      <c r="AW324" s="13" t="s">
        <v>27</v>
      </c>
      <c r="AX324" s="13" t="s">
        <v>71</v>
      </c>
      <c r="AY324" s="160" t="s">
        <v>116</v>
      </c>
    </row>
    <row r="325" spans="1:51" s="13" customFormat="1" x14ac:dyDescent="0.2">
      <c r="B325" s="159"/>
      <c r="D325" s="154"/>
      <c r="E325" s="160" t="s">
        <v>1</v>
      </c>
      <c r="F325" s="161"/>
      <c r="H325" s="162"/>
      <c r="I325" s="163"/>
      <c r="L325" s="159"/>
      <c r="M325" s="164"/>
      <c r="N325" s="165"/>
      <c r="O325" s="165"/>
      <c r="P325" s="165"/>
      <c r="Q325" s="165"/>
      <c r="R325" s="165"/>
      <c r="S325" s="165"/>
      <c r="T325" s="166"/>
      <c r="AT325" s="160" t="s">
        <v>127</v>
      </c>
      <c r="AU325" s="160" t="s">
        <v>123</v>
      </c>
      <c r="AV325" s="13" t="s">
        <v>123</v>
      </c>
      <c r="AW325" s="13" t="s">
        <v>27</v>
      </c>
      <c r="AX325" s="13" t="s">
        <v>71</v>
      </c>
      <c r="AY325" s="160" t="s">
        <v>116</v>
      </c>
    </row>
    <row r="326" spans="1:51" s="14" customFormat="1" x14ac:dyDescent="0.2">
      <c r="B326" s="177"/>
      <c r="D326" s="154"/>
      <c r="E326" s="178" t="s">
        <v>1</v>
      </c>
      <c r="F326" s="179"/>
      <c r="H326" s="180"/>
      <c r="I326" s="181"/>
      <c r="L326" s="177"/>
      <c r="M326" s="185"/>
      <c r="N326" s="186"/>
      <c r="O326" s="186"/>
      <c r="P326" s="186"/>
      <c r="Q326" s="186"/>
      <c r="R326" s="186"/>
      <c r="S326" s="186"/>
      <c r="T326" s="187"/>
      <c r="AT326" s="178" t="s">
        <v>127</v>
      </c>
      <c r="AU326" s="178" t="s">
        <v>123</v>
      </c>
      <c r="AV326" s="14" t="s">
        <v>122</v>
      </c>
      <c r="AW326" s="14" t="s">
        <v>27</v>
      </c>
      <c r="AX326" s="14" t="s">
        <v>79</v>
      </c>
      <c r="AY326" s="178" t="s">
        <v>116</v>
      </c>
    </row>
    <row r="327" spans="1:51" s="2" customFormat="1" ht="6.95" customHeight="1" x14ac:dyDescent="0.2">
      <c r="A327" s="31"/>
      <c r="B327" s="46"/>
      <c r="C327" s="47"/>
      <c r="D327" s="47"/>
      <c r="E327" s="47"/>
      <c r="F327" s="47"/>
      <c r="G327" s="47"/>
      <c r="H327" s="47"/>
      <c r="I327" s="47"/>
      <c r="J327" s="47"/>
      <c r="K327" s="47"/>
      <c r="L327" s="32"/>
      <c r="M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</row>
  </sheetData>
  <autoFilter ref="C128:K326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01 - Prístrešok pre cykli...</vt:lpstr>
      <vt:lpstr>'01 - Prístrešok pre cykli...'!Názvy_tlače</vt:lpstr>
      <vt:lpstr>'Rekapitulácia stavby'!Názvy_tlače</vt:lpstr>
      <vt:lpstr>'01 - Prístrešok pre cykli...'!Oblasť_tlače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DELL1\abc</dc:creator>
  <cp:lastModifiedBy>KUĽHOVÁ Marta</cp:lastModifiedBy>
  <dcterms:created xsi:type="dcterms:W3CDTF">2020-10-21T06:55:38Z</dcterms:created>
  <dcterms:modified xsi:type="dcterms:W3CDTF">2020-11-16T12:39:50Z</dcterms:modified>
</cp:coreProperties>
</file>